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k\Documents\ROZPOĆET NOVÝ\ROZPOČTY\"/>
    </mc:Choice>
  </mc:AlternateContent>
  <xr:revisionPtr revIDLastSave="0" documentId="13_ncr:1_{05824FA6-047B-42D0-99B1-166CC8D1C0CC}" xr6:coauthVersionLast="47" xr6:coauthVersionMax="47" xr10:uidLastSave="{00000000-0000-0000-0000-000000000000}"/>
  <bookViews>
    <workbookView xWindow="-110" yWindow="-110" windowWidth="19420" windowHeight="10420" xr2:uid="{13F4D79D-C3E1-4A60-B1C4-43496A33C267}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Sumarizácia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K5" i="2"/>
  <c r="L16" i="5"/>
  <c r="I5" i="1"/>
  <c r="I4" i="1" s="1"/>
  <c r="I56" i="1"/>
  <c r="K376" i="2"/>
  <c r="K356" i="2"/>
  <c r="K339" i="2" s="1"/>
  <c r="K323" i="2"/>
  <c r="K315" i="2" s="1"/>
  <c r="K285" i="2"/>
  <c r="K266" i="2"/>
  <c r="K254" i="2"/>
  <c r="K234" i="2"/>
  <c r="K230" i="2" s="1"/>
  <c r="K221" i="2"/>
  <c r="K218" i="2" s="1"/>
  <c r="J208" i="2"/>
  <c r="K208" i="2"/>
  <c r="K185" i="2"/>
  <c r="K100" i="2"/>
  <c r="K69" i="2"/>
  <c r="K61" i="2"/>
  <c r="K36" i="2"/>
  <c r="K24" i="2"/>
  <c r="K9" i="2"/>
  <c r="K16" i="5"/>
  <c r="H56" i="1"/>
  <c r="H8" i="1"/>
  <c r="H5" i="1" s="1"/>
  <c r="H4" i="1" s="1"/>
  <c r="H13" i="1"/>
  <c r="H48" i="1"/>
  <c r="H37" i="1"/>
  <c r="H21" i="1" s="1"/>
  <c r="H16" i="1" s="1"/>
  <c r="J376" i="2"/>
  <c r="J356" i="2"/>
  <c r="J339" i="2" s="1"/>
  <c r="J323" i="2"/>
  <c r="J315" i="2" s="1"/>
  <c r="J285" i="2"/>
  <c r="J266" i="2"/>
  <c r="J254" i="2"/>
  <c r="J234" i="2"/>
  <c r="J231" i="2"/>
  <c r="J221" i="2"/>
  <c r="J218" i="2" s="1"/>
  <c r="J185" i="2"/>
  <c r="J101" i="2"/>
  <c r="J100" i="2" s="1"/>
  <c r="I101" i="2"/>
  <c r="I100" i="2" s="1"/>
  <c r="J69" i="2"/>
  <c r="J61" i="2"/>
  <c r="J45" i="2"/>
  <c r="J36" i="2" s="1"/>
  <c r="J24" i="2"/>
  <c r="J9" i="2"/>
  <c r="I185" i="2"/>
  <c r="I221" i="2"/>
  <c r="I218" i="2" s="1"/>
  <c r="I208" i="2"/>
  <c r="J9" i="5"/>
  <c r="J16" i="5"/>
  <c r="G68" i="1"/>
  <c r="G56" i="1" s="1"/>
  <c r="G13" i="1"/>
  <c r="G48" i="1"/>
  <c r="G38" i="1"/>
  <c r="G37" i="1" s="1"/>
  <c r="G21" i="1" s="1"/>
  <c r="G8" i="1"/>
  <c r="G5" i="1" s="1"/>
  <c r="E185" i="2"/>
  <c r="I376" i="2"/>
  <c r="H376" i="2"/>
  <c r="I254" i="2"/>
  <c r="I356" i="2"/>
  <c r="I339" i="2" s="1"/>
  <c r="I323" i="2"/>
  <c r="I315" i="2" s="1"/>
  <c r="I308" i="2"/>
  <c r="I285" i="2" s="1"/>
  <c r="I266" i="2"/>
  <c r="I231" i="2"/>
  <c r="I234" i="2"/>
  <c r="E234" i="2"/>
  <c r="I180" i="2"/>
  <c r="I123" i="2"/>
  <c r="I147" i="2"/>
  <c r="E135" i="2"/>
  <c r="E9" i="2"/>
  <c r="E7" i="2"/>
  <c r="I9" i="2"/>
  <c r="I24" i="2"/>
  <c r="H36" i="2"/>
  <c r="I45" i="2"/>
  <c r="I36" i="2" s="1"/>
  <c r="I61" i="2"/>
  <c r="I69" i="2"/>
  <c r="E94" i="2"/>
  <c r="G11" i="5"/>
  <c r="I16" i="5"/>
  <c r="G16" i="5"/>
  <c r="I9" i="5"/>
  <c r="K6" i="2" l="1"/>
  <c r="K179" i="2"/>
  <c r="K242" i="2"/>
  <c r="I242" i="2"/>
  <c r="J179" i="2"/>
  <c r="J230" i="2"/>
  <c r="J242" i="2"/>
  <c r="J6" i="2"/>
  <c r="G16" i="1"/>
  <c r="G4" i="1" s="1"/>
  <c r="I230" i="2"/>
  <c r="I179" i="2"/>
  <c r="I6" i="2"/>
  <c r="I122" i="2"/>
  <c r="H69" i="2"/>
  <c r="H61" i="2"/>
  <c r="H9" i="2"/>
  <c r="H107" i="2"/>
  <c r="H393" i="2"/>
  <c r="H402" i="2"/>
  <c r="H411" i="2"/>
  <c r="H369" i="2"/>
  <c r="H368" i="2" s="1"/>
  <c r="H357" i="2"/>
  <c r="H356" i="2" s="1"/>
  <c r="H346" i="2"/>
  <c r="H340" i="2"/>
  <c r="H333" i="2"/>
  <c r="H323" i="2"/>
  <c r="H316" i="2"/>
  <c r="H308" i="2"/>
  <c r="H301" i="2"/>
  <c r="H294" i="2"/>
  <c r="H293" i="2" s="1"/>
  <c r="H279" i="2"/>
  <c r="H273" i="2" s="1"/>
  <c r="H266" i="2"/>
  <c r="H259" i="2"/>
  <c r="H254" i="2"/>
  <c r="H245" i="2"/>
  <c r="H234" i="2"/>
  <c r="H231" i="2"/>
  <c r="H221" i="2"/>
  <c r="H218" i="2" s="1"/>
  <c r="H208" i="2"/>
  <c r="H185" i="2"/>
  <c r="H180" i="2"/>
  <c r="H163" i="2"/>
  <c r="H162" i="2" s="1"/>
  <c r="G123" i="2"/>
  <c r="G122" i="2" s="1"/>
  <c r="G110" i="2"/>
  <c r="H101" i="2"/>
  <c r="H100" i="2" s="1"/>
  <c r="H91" i="2"/>
  <c r="H20" i="2"/>
  <c r="H33" i="2"/>
  <c r="H29" i="2"/>
  <c r="H25" i="2"/>
  <c r="I5" i="2" l="1"/>
  <c r="H179" i="2"/>
  <c r="H230" i="2"/>
  <c r="H285" i="2"/>
  <c r="H242" i="2"/>
  <c r="H315" i="2"/>
  <c r="H339" i="2"/>
  <c r="H24" i="2"/>
  <c r="H6" i="2" s="1"/>
  <c r="F28" i="4"/>
  <c r="F399" i="2"/>
  <c r="F396" i="2"/>
  <c r="F393" i="2" s="1"/>
  <c r="F382" i="2"/>
  <c r="F376" i="2" s="1"/>
  <c r="F356" i="2"/>
  <c r="F339" i="2" s="1"/>
  <c r="F323" i="2"/>
  <c r="F316" i="2"/>
  <c r="F274" i="2"/>
  <c r="F273" i="2" s="1"/>
  <c r="F266" i="2"/>
  <c r="F254" i="2"/>
  <c r="F245" i="2"/>
  <c r="F234" i="2"/>
  <c r="F230" i="2" s="1"/>
  <c r="F221" i="2"/>
  <c r="F218" i="2" s="1"/>
  <c r="F208" i="2"/>
  <c r="F69" i="2"/>
  <c r="F36" i="2"/>
  <c r="F24" i="2"/>
  <c r="F19" i="2"/>
  <c r="F9" i="2"/>
  <c r="F94" i="2"/>
  <c r="F123" i="2"/>
  <c r="F135" i="2"/>
  <c r="F138" i="2"/>
  <c r="F147" i="2"/>
  <c r="F158" i="2"/>
  <c r="F155" i="2" s="1"/>
  <c r="F163" i="2"/>
  <c r="F171" i="2"/>
  <c r="F174" i="2"/>
  <c r="F185" i="2"/>
  <c r="F180" i="2"/>
  <c r="F61" i="2"/>
  <c r="H5" i="2" l="1"/>
  <c r="F162" i="2"/>
  <c r="F242" i="2"/>
  <c r="F315" i="2"/>
  <c r="F179" i="2"/>
  <c r="F122" i="2"/>
  <c r="F6" i="2"/>
  <c r="F16" i="5"/>
  <c r="F11" i="5"/>
  <c r="E393" i="2"/>
  <c r="E377" i="2"/>
  <c r="E376" i="2" s="1"/>
  <c r="E323" i="2"/>
  <c r="E316" i="2"/>
  <c r="E273" i="2"/>
  <c r="E254" i="2"/>
  <c r="E242" i="2" s="1"/>
  <c r="E230" i="2"/>
  <c r="E218" i="2"/>
  <c r="E180" i="2"/>
  <c r="E147" i="2"/>
  <c r="E144" i="2"/>
  <c r="E138" i="2"/>
  <c r="E69" i="2"/>
  <c r="E61" i="2"/>
  <c r="E36" i="2"/>
  <c r="E24" i="2"/>
  <c r="E19" i="2"/>
  <c r="F5" i="2" l="1"/>
  <c r="E315" i="2"/>
  <c r="E179" i="2"/>
  <c r="E6" i="2"/>
  <c r="E122" i="2"/>
  <c r="E5" i="2" l="1"/>
  <c r="F8" i="1"/>
  <c r="F5" i="1" s="1"/>
  <c r="F13" i="1"/>
  <c r="F38" i="1"/>
  <c r="F37" i="1" s="1"/>
  <c r="F21" i="1" s="1"/>
  <c r="F48" i="1"/>
  <c r="F68" i="1"/>
  <c r="F56" i="1" s="1"/>
  <c r="D8" i="1"/>
  <c r="D5" i="1" s="1"/>
  <c r="D13" i="1"/>
  <c r="D18" i="1"/>
  <c r="D37" i="1"/>
  <c r="D21" i="1" s="1"/>
  <c r="D16" i="1" s="1"/>
  <c r="D49" i="1"/>
  <c r="D56" i="1"/>
  <c r="E68" i="1"/>
  <c r="E63" i="1"/>
  <c r="E38" i="1"/>
  <c r="E37" i="1" s="1"/>
  <c r="E21" i="1" s="1"/>
  <c r="E16" i="1" s="1"/>
  <c r="E28" i="1"/>
  <c r="E13" i="1"/>
  <c r="E8" i="1"/>
  <c r="E5" i="1" s="1"/>
  <c r="C56" i="1"/>
  <c r="C37" i="1"/>
  <c r="C21" i="1" s="1"/>
  <c r="C16" i="1" s="1"/>
  <c r="C13" i="1"/>
  <c r="C8" i="1"/>
  <c r="C5" i="1" s="1"/>
  <c r="C4" i="1" s="1"/>
  <c r="E4" i="1" l="1"/>
  <c r="E56" i="1"/>
  <c r="D4" i="1"/>
  <c r="F16" i="1"/>
  <c r="F4" i="1" s="1"/>
</calcChain>
</file>

<file path=xl/sharedStrings.xml><?xml version="1.0" encoding="utf-8"?>
<sst xmlns="http://schemas.openxmlformats.org/spreadsheetml/2006/main" count="666" uniqueCount="341">
  <si>
    <t xml:space="preserve">PRÍJMY </t>
  </si>
  <si>
    <t>Zdroj</t>
  </si>
  <si>
    <t>Skutočnosť 2019</t>
  </si>
  <si>
    <t>Rozpočet 2022</t>
  </si>
  <si>
    <t>Rozpočet 2023</t>
  </si>
  <si>
    <t xml:space="preserve">Bežné príjmy - príjmy bežného rozpočtu </t>
  </si>
  <si>
    <t xml:space="preserve">100 Daňové príjmy </t>
  </si>
  <si>
    <t xml:space="preserve">110 Dane z príjmov a kapitálového majetku </t>
  </si>
  <si>
    <t xml:space="preserve">111 003 - Výnos dane z príjmov poukázaný ÚS </t>
  </si>
  <si>
    <t xml:space="preserve">121 Daň z nehnuteľností </t>
  </si>
  <si>
    <t xml:space="preserve">121 001 Daň z pozemkov spolu </t>
  </si>
  <si>
    <t xml:space="preserve">121 002 Daň zo stavieb spolu </t>
  </si>
  <si>
    <t xml:space="preserve">121 003 20 Daň z bytov fyzické osoby </t>
  </si>
  <si>
    <t xml:space="preserve">130 Dane za tovary a služby </t>
  </si>
  <si>
    <t xml:space="preserve">133 Dane za špecifické služby </t>
  </si>
  <si>
    <t xml:space="preserve">133 001 Daň za psa spolu </t>
  </si>
  <si>
    <t xml:space="preserve">133 013 Za komunálne odpady a drobné stavebné odpady </t>
  </si>
  <si>
    <t xml:space="preserve">200 Nedaňové príjmy </t>
  </si>
  <si>
    <t xml:space="preserve">210 Príjmy z podnikania a z vlastníctva majetku </t>
  </si>
  <si>
    <t xml:space="preserve">212 Príjmy z vlastníctva </t>
  </si>
  <si>
    <t xml:space="preserve">212 002 - Z prenajatých pozemkov </t>
  </si>
  <si>
    <t>212 003 Z prenajatých budov, priestorov a objektov spolu</t>
  </si>
  <si>
    <t xml:space="preserve">220 Administratívne poplatky a iné poplatky a platby </t>
  </si>
  <si>
    <t xml:space="preserve">221 Administratívne poplatky </t>
  </si>
  <si>
    <t xml:space="preserve">221 004 Ostatné poplatky spolu </t>
  </si>
  <si>
    <t xml:space="preserve">221 004 10 - Osvedčenie podpisov a listín </t>
  </si>
  <si>
    <t xml:space="preserve">221 004 20 - Stavebné povolenia </t>
  </si>
  <si>
    <t xml:space="preserve">221 004 30 - Ochrana drevín </t>
  </si>
  <si>
    <t xml:space="preserve">221 004 40 - Vydanie rybárskych lístkov </t>
  </si>
  <si>
    <t xml:space="preserve">221 004 50 - Potvrdenie trvalý pobyt </t>
  </si>
  <si>
    <t xml:space="preserve">221 004 - Ostatné poplatky </t>
  </si>
  <si>
    <t xml:space="preserve">222 Pokuty, penále a iné sankcie </t>
  </si>
  <si>
    <t xml:space="preserve">222 003 Za porušenie predpisov </t>
  </si>
  <si>
    <t xml:space="preserve">223 Poplatky a platby z  náhodného predaja a služieb </t>
  </si>
  <si>
    <t xml:space="preserve">223 001 Za predaj výrobkov, tovarov a služieb spolu </t>
  </si>
  <si>
    <t xml:space="preserve">223 001 10 - Miestny rozhlas </t>
  </si>
  <si>
    <t xml:space="preserve">223 001 20 - Dom smútku </t>
  </si>
  <si>
    <t xml:space="preserve">223 001 30 - Prenájom KD </t>
  </si>
  <si>
    <t xml:space="preserve">223 001 40 - Vydanie novej smetnej nádoby </t>
  </si>
  <si>
    <t xml:space="preserve">223 001 50 - Iné služby </t>
  </si>
  <si>
    <t xml:space="preserve">223 004 Za prebytočný hnuteľný majetok </t>
  </si>
  <si>
    <t xml:space="preserve">229 Ďalšie administratívne a iné poplatky a platby </t>
  </si>
  <si>
    <t xml:space="preserve">229 005 Za znečisťovanie ovzdušia </t>
  </si>
  <si>
    <t xml:space="preserve">290 Iné nedaňové príjmy </t>
  </si>
  <si>
    <t xml:space="preserve">292 Ostatné príjmy </t>
  </si>
  <si>
    <t xml:space="preserve">292 008 Z odvodov hazardných a podobných hier </t>
  </si>
  <si>
    <t xml:space="preserve">292 012 Z dobropisov </t>
  </si>
  <si>
    <t xml:space="preserve">292 017 Z vratiek </t>
  </si>
  <si>
    <t xml:space="preserve">292 027 Iné príjmy - odmeny na účtoch v bankách </t>
  </si>
  <si>
    <t xml:space="preserve">300 Granty a transfery </t>
  </si>
  <si>
    <t xml:space="preserve">310 Tuzemské bežné granty </t>
  </si>
  <si>
    <t xml:space="preserve">312 Transfery v rámci verejnej správy </t>
  </si>
  <si>
    <t xml:space="preserve">312 001 Zo štátneho rozpočtu spolu </t>
  </si>
  <si>
    <t xml:space="preserve">312 001 10 - Zo štátneho rozpočtu - voľby </t>
  </si>
  <si>
    <t xml:space="preserve">312 001 20 - Zo štátneho rozpočtu - ostatné dotácie </t>
  </si>
  <si>
    <t xml:space="preserve">312 001 Zo štátneho rozpočtu </t>
  </si>
  <si>
    <t>11H</t>
  </si>
  <si>
    <t>3AC1</t>
  </si>
  <si>
    <t>3AC2</t>
  </si>
  <si>
    <t xml:space="preserve">312 008 Z rozpočtu vyššieho územného celku spolu </t>
  </si>
  <si>
    <t xml:space="preserve">312 008 10 - Kultúra </t>
  </si>
  <si>
    <t xml:space="preserve">312 008 20 - Šport </t>
  </si>
  <si>
    <t xml:space="preserve">312 008 30 - Cestovný ruch </t>
  </si>
  <si>
    <t xml:space="preserve">312 002 - Zo štátneho účelového fondu </t>
  </si>
  <si>
    <t xml:space="preserve">312 012 Zo štátneho rozpočtu PVŠS spolu </t>
  </si>
  <si>
    <t xml:space="preserve">312 012 10 - Stavebný úrad </t>
  </si>
  <si>
    <t xml:space="preserve">312 012 20 - Cestná doprava a pozemné komunikácie </t>
  </si>
  <si>
    <t xml:space="preserve">312 012 30 - Životné prostredie </t>
  </si>
  <si>
    <t xml:space="preserve">312 012 40 - Evidencia obyvateľstva </t>
  </si>
  <si>
    <t>312 012 50 - Skladník CO</t>
  </si>
  <si>
    <t xml:space="preserve">312 012 60 - Register adries </t>
  </si>
  <si>
    <t xml:space="preserve">312 012 70 - SODB </t>
  </si>
  <si>
    <t>SPOLU FINANČNÉ OPERÁCIE</t>
  </si>
  <si>
    <t>453 - Prostriedky z predchádzajúcich rokov</t>
  </si>
  <si>
    <t xml:space="preserve">453000 - Zostatok finančných prostriedkov - SODB </t>
  </si>
  <si>
    <t>131K</t>
  </si>
  <si>
    <t xml:space="preserve"> Príjmový finančný rozpočet 2022- Obec Krtovce</t>
  </si>
  <si>
    <t>Skutočnosť 2020</t>
  </si>
  <si>
    <t>Schválený rozpočet rok 2021</t>
  </si>
  <si>
    <t>Očakávaná skutočnosť rok 2021</t>
  </si>
  <si>
    <t>Rozpočet 2024</t>
  </si>
  <si>
    <t>Funkčná klasifikácia</t>
  </si>
  <si>
    <t xml:space="preserve">          Výdavky  Ekonomická klasifikácia </t>
  </si>
  <si>
    <t>Skutočnosť rok 2019</t>
  </si>
  <si>
    <t>SPOLU BEŽNÉ VÝDAVKY</t>
  </si>
  <si>
    <t xml:space="preserve">0.1.1.1.   </t>
  </si>
  <si>
    <t>Výkonné a zákonodarné orgány - Obec</t>
  </si>
  <si>
    <t xml:space="preserve">610 - Mzdy, platy, služobné príjmy a ostatné osobné vyrovnania </t>
  </si>
  <si>
    <t xml:space="preserve">611000 - Tarifný, osobný, základný, funkčný plat </t>
  </si>
  <si>
    <t xml:space="preserve">620 - Poistné a príspevok do poisťovní </t>
  </si>
  <si>
    <t xml:space="preserve">621000 - Poistné do všeobecnej zdravotnej poisťovne </t>
  </si>
  <si>
    <t xml:space="preserve">623000 - Poistné do ostatných poisťovní </t>
  </si>
  <si>
    <t xml:space="preserve">625001 - Na nemocenské poistenie </t>
  </si>
  <si>
    <t xml:space="preserve">625002 - Na starobné poistenie </t>
  </si>
  <si>
    <t xml:space="preserve">625003 - Na úrazové poistenie </t>
  </si>
  <si>
    <t xml:space="preserve">625004 - Na invalidné poistenie </t>
  </si>
  <si>
    <t xml:space="preserve">625005 - Na poistenie v nezamestnanosti </t>
  </si>
  <si>
    <t>625007 - Na poistenie do rezervného fondu solidarity</t>
  </si>
  <si>
    <t xml:space="preserve">627000 - Príspevky do dopl. Dôch. Poisťovní </t>
  </si>
  <si>
    <t xml:space="preserve">631 - Cestovné náhrady </t>
  </si>
  <si>
    <t xml:space="preserve">631001 - Cestovné náhrady - tuzemské </t>
  </si>
  <si>
    <t xml:space="preserve">631001 10 - Cestovné náhrady - starosta </t>
  </si>
  <si>
    <t xml:space="preserve">631001 20 - Cestovné náhrady - HK </t>
  </si>
  <si>
    <t>631001 30 - Cestovné náhrady - zamestnanci</t>
  </si>
  <si>
    <t xml:space="preserve">632 - Energie, voda a komunikácie </t>
  </si>
  <si>
    <t xml:space="preserve">632001 - Energie </t>
  </si>
  <si>
    <t>632001 10 - Elektrická energia</t>
  </si>
  <si>
    <t>632001 20 - Zemný plyn</t>
  </si>
  <si>
    <t xml:space="preserve">632 002 - Vodné, stočné </t>
  </si>
  <si>
    <t xml:space="preserve">632003 - Poštové služby </t>
  </si>
  <si>
    <t>632003 10 - Poštové výdavky, známky</t>
  </si>
  <si>
    <t xml:space="preserve">632003 20 - Kuriérske služby </t>
  </si>
  <si>
    <t xml:space="preserve">632004 - Komunikačná infraštruktúra - webhosting </t>
  </si>
  <si>
    <t xml:space="preserve">632005 - Telekomunikačné služby </t>
  </si>
  <si>
    <t xml:space="preserve">632005 10 - Telefón OCÚ </t>
  </si>
  <si>
    <t xml:space="preserve">632005 20 - Mobilný telefón OCÚ </t>
  </si>
  <si>
    <t xml:space="preserve">633 - Materiál </t>
  </si>
  <si>
    <t>633001 - Interíérové vybavenie</t>
  </si>
  <si>
    <t>633002 - Výpočtová technika</t>
  </si>
  <si>
    <t>633003 - Telekomunikačná technika</t>
  </si>
  <si>
    <t>633004 - Prevádzkové stroje, prístroje, zariadenie, technika a náradie</t>
  </si>
  <si>
    <t xml:space="preserve">633006 - Všeobecný materiál </t>
  </si>
  <si>
    <t xml:space="preserve">633006 10 - Kancelársky papier </t>
  </si>
  <si>
    <t>633006 20 - Kancelárske potreby</t>
  </si>
  <si>
    <t xml:space="preserve">633006 30 - Tonery, náplne do tlačiarní </t>
  </si>
  <si>
    <t xml:space="preserve">633006 40 - Čistiace potreby a hygienické potreby </t>
  </si>
  <si>
    <t>633006 50 - Ostatný rôzny materiál</t>
  </si>
  <si>
    <t>633009 - Knihy, časopisy, noviny, učebnice</t>
  </si>
  <si>
    <t xml:space="preserve">633011 - Potraviny </t>
  </si>
  <si>
    <t xml:space="preserve">633013 - Softvér </t>
  </si>
  <si>
    <t xml:space="preserve">633015 - Palivá ako zdroj energie </t>
  </si>
  <si>
    <t xml:space="preserve">633016 - Reprezentačné </t>
  </si>
  <si>
    <t xml:space="preserve">634 - Dopravné </t>
  </si>
  <si>
    <t xml:space="preserve">634002 - Servis, údržba, opravy a výdavky s tým spojené </t>
  </si>
  <si>
    <t>634003 - Poistenie</t>
  </si>
  <si>
    <t>635 - Rutinná a štandardná údržba</t>
  </si>
  <si>
    <t xml:space="preserve">635002 - Výpočtovej techniky </t>
  </si>
  <si>
    <t xml:space="preserve">635003 - Telekomunikačnej techniky </t>
  </si>
  <si>
    <t>635004 - Prevádzkových strojov, prístrojov, zariadení, techniky a náradia</t>
  </si>
  <si>
    <t xml:space="preserve">635006 - Budov, objektov alebo ich častí </t>
  </si>
  <si>
    <t xml:space="preserve">635009 - Softvéru </t>
  </si>
  <si>
    <t>637 - Služby</t>
  </si>
  <si>
    <t xml:space="preserve">637001 - Školenia, kurzy, semináre </t>
  </si>
  <si>
    <t xml:space="preserve">637003 - Propagácia, reklama a inzercia </t>
  </si>
  <si>
    <t>637004 - Všeobecné služby</t>
  </si>
  <si>
    <t xml:space="preserve">637004 - Všeobecné služby </t>
  </si>
  <si>
    <t xml:space="preserve">637005 - Špeciálne služby </t>
  </si>
  <si>
    <t>637007 - Cestovné náhrady</t>
  </si>
  <si>
    <t xml:space="preserve">637011 - Štúdie, expertízy, posudky, projekty </t>
  </si>
  <si>
    <t xml:space="preserve">637012 - Poplatky a odvody </t>
  </si>
  <si>
    <t xml:space="preserve">637014 - Stravovanie </t>
  </si>
  <si>
    <t xml:space="preserve">637015 - Poistné </t>
  </si>
  <si>
    <t xml:space="preserve">637016 - Prídel do sociálneho fondu </t>
  </si>
  <si>
    <t xml:space="preserve">637023 - Kolkové známky </t>
  </si>
  <si>
    <t>637026 - Odmeny a príspevky (poslanci OZ)</t>
  </si>
  <si>
    <t>637027 - Odmeny zamestnancom mimo pracovného pomeru (dohody)</t>
  </si>
  <si>
    <t xml:space="preserve">637027 - Odmeny zamestnancom mimo pracovného pomeru - dohody </t>
  </si>
  <si>
    <t xml:space="preserve">637031 - Pokuty a penále </t>
  </si>
  <si>
    <t>637035 - Dane -  RTVS</t>
  </si>
  <si>
    <t xml:space="preserve">641 - Transfery v rámci verejnej správy </t>
  </si>
  <si>
    <t xml:space="preserve">641009 - Obci okrem PVŠS </t>
  </si>
  <si>
    <t xml:space="preserve">641009 10 - Na stavebný úrad </t>
  </si>
  <si>
    <t xml:space="preserve">641009 20 - Na pozemné komunikácie </t>
  </si>
  <si>
    <t>642 - Transfery jednotlivcom a neziskovým práv. osobám</t>
  </si>
  <si>
    <t>642006 - Na členské príspevky</t>
  </si>
  <si>
    <t>642006 10 - ZMOS, TIR, MPM, MAS</t>
  </si>
  <si>
    <t xml:space="preserve">642006 20 - RVC </t>
  </si>
  <si>
    <t xml:space="preserve">642015 - Na nemocenské dávky </t>
  </si>
  <si>
    <t>0.1.1.2</t>
  </si>
  <si>
    <t>Finančné a rozpočtové záležitosti - Banky</t>
  </si>
  <si>
    <t xml:space="preserve">637012 10 - VÚB banka </t>
  </si>
  <si>
    <t>637012 20 - Prima banka</t>
  </si>
  <si>
    <t xml:space="preserve">637035 - Dane </t>
  </si>
  <si>
    <t>01.6.0.</t>
  </si>
  <si>
    <t xml:space="preserve">634004 - Prepravné a prenájom dopravných prostriedkov </t>
  </si>
  <si>
    <t>635006 - Budov, objek.al.ich častí</t>
  </si>
  <si>
    <t>637020 - Finančné zúčtovanie</t>
  </si>
  <si>
    <t>637026 - Odmeny a príspevky</t>
  </si>
  <si>
    <t xml:space="preserve">637027 - Odmeny zamestnancom mimo pracovného pomeru </t>
  </si>
  <si>
    <t xml:space="preserve">637037 - Vratky </t>
  </si>
  <si>
    <t>01.7.0.</t>
  </si>
  <si>
    <t xml:space="preserve">Transakcie verejného dlhu - Úvery </t>
  </si>
  <si>
    <t xml:space="preserve">651 - Splácanie úverov v tuzemsku </t>
  </si>
  <si>
    <t xml:space="preserve">651002 - Banke </t>
  </si>
  <si>
    <t xml:space="preserve">653 - Ostatné platby súvisiace s úverom </t>
  </si>
  <si>
    <t xml:space="preserve">653001  - Manipulačné poplatky </t>
  </si>
  <si>
    <t>02.2.0.</t>
  </si>
  <si>
    <t>Civilná ochrana</t>
  </si>
  <si>
    <t>04.1.2.</t>
  </si>
  <si>
    <t>Všeobecná pracovná oblasť - VPP, ÚOZ</t>
  </si>
  <si>
    <t>633006 60 - Všeobecný materiál - ostatný rôzny materiál</t>
  </si>
  <si>
    <t xml:space="preserve">633010 - Pracovné odevy, obuv a pracovné pomôcky </t>
  </si>
  <si>
    <t>04.5.1.</t>
  </si>
  <si>
    <t xml:space="preserve">Cestná doprava </t>
  </si>
  <si>
    <t>634001 - Palivo, mazivá, oleje, špeciálne kvapaliny</t>
  </si>
  <si>
    <t xml:space="preserve">634005 - Karty, známky, poplatky </t>
  </si>
  <si>
    <t xml:space="preserve">635 - Rutinná a štandardná údržba </t>
  </si>
  <si>
    <t>05.1.0.</t>
  </si>
  <si>
    <t>Nakladanie s odpadmi</t>
  </si>
  <si>
    <t xml:space="preserve">637004 - Všeobecné služby - Márius Pedersen </t>
  </si>
  <si>
    <t xml:space="preserve">637012 - Poplatky a odvody - Skládka kom. Odpadu Bojná </t>
  </si>
  <si>
    <t>05.6.0.</t>
  </si>
  <si>
    <t xml:space="preserve">Ochrana životného prostredia inde neklasifikovaná </t>
  </si>
  <si>
    <t>06.2.0.</t>
  </si>
  <si>
    <t>Rozvoj obcí -Verejná zeleň</t>
  </si>
  <si>
    <t xml:space="preserve">621000  - Poistné do VŠZP - DVP </t>
  </si>
  <si>
    <t>633006 - Ostatný rôzny materiál</t>
  </si>
  <si>
    <t>635005 - Špeciálnych strojov, prístrojov, zariadení,</t>
  </si>
  <si>
    <t xml:space="preserve">637004 - Ostatné služby inde nezaradené </t>
  </si>
  <si>
    <t>06.4.0.</t>
  </si>
  <si>
    <t>Verejné osvetlenie</t>
  </si>
  <si>
    <t xml:space="preserve">637004 - Všeobecné služby - ostatné </t>
  </si>
  <si>
    <t>08.1.0.</t>
  </si>
  <si>
    <t xml:space="preserve">Rekreačné a športové služby </t>
  </si>
  <si>
    <t xml:space="preserve">632002 - Vodné </t>
  </si>
  <si>
    <t xml:space="preserve">637004  - Všeobecné služby  </t>
  </si>
  <si>
    <t>08.2.0.</t>
  </si>
  <si>
    <t xml:space="preserve">Kultúrne služby - kultúrny dom, akcie </t>
  </si>
  <si>
    <t xml:space="preserve">637002 - Konkurzy a súťaže </t>
  </si>
  <si>
    <t xml:space="preserve">637002 20 - Hodové slávnosti </t>
  </si>
  <si>
    <t>637002 30 - Karneval</t>
  </si>
  <si>
    <t>637002 40 - Mikuláš</t>
  </si>
  <si>
    <t xml:space="preserve">637004  Všeobecné služby </t>
  </si>
  <si>
    <t>08.3.0.</t>
  </si>
  <si>
    <t xml:space="preserve">Vysielacie a vydavateľské služby - miestny rozhlas </t>
  </si>
  <si>
    <t>633018 - Licencie</t>
  </si>
  <si>
    <t>08.4.0.</t>
  </si>
  <si>
    <t xml:space="preserve">Náboženské a iné spoločenské služby -cintorín, dom smútku </t>
  </si>
  <si>
    <t xml:space="preserve">632 001 20 - Plyn </t>
  </si>
  <si>
    <t>09.1.1.</t>
  </si>
  <si>
    <t xml:space="preserve">Predprimárne vzdelávanie - Materská škola </t>
  </si>
  <si>
    <t xml:space="preserve">637  Služby  </t>
  </si>
  <si>
    <t>09.1.2.</t>
  </si>
  <si>
    <t xml:space="preserve">Primárne vzdelávanie </t>
  </si>
  <si>
    <t>10.1.2.</t>
  </si>
  <si>
    <t>Invalidita a ŤZP</t>
  </si>
  <si>
    <t>10.2.0.</t>
  </si>
  <si>
    <t xml:space="preserve">Staroba - opatrovateľská služba </t>
  </si>
  <si>
    <t>10.4.0.</t>
  </si>
  <si>
    <t xml:space="preserve">Rodina a deti </t>
  </si>
  <si>
    <t xml:space="preserve">642014 - Jednotlivcovi </t>
  </si>
  <si>
    <t xml:space="preserve"> Výdavkový finančný rozpočet 2022- Obec Krtovce</t>
  </si>
  <si>
    <t>Skutočnosť rok 2020</t>
  </si>
  <si>
    <t>Schválený rozpočet 2021</t>
  </si>
  <si>
    <t>SPOLU KAPITÁLOVÉ PRÍJMY</t>
  </si>
  <si>
    <t xml:space="preserve">233 - Príjem z predaja pozemkov </t>
  </si>
  <si>
    <t xml:space="preserve">233001 - Z predaja pozemkov </t>
  </si>
  <si>
    <t xml:space="preserve">322 - Transfery  v rámci verejnej správy </t>
  </si>
  <si>
    <t>322008 - Od ostatných subjektov verejnej správy - MASKA</t>
  </si>
  <si>
    <t>453 - Zostatok prostriedkov z predch. Rokov</t>
  </si>
  <si>
    <t xml:space="preserve">453000 - Prostriedky z predchádzajúcich rokov </t>
  </si>
  <si>
    <t xml:space="preserve">456 - Iné príjmové finančné operácie </t>
  </si>
  <si>
    <t xml:space="preserve">456002 - Prijaté finančné zábezpeky </t>
  </si>
  <si>
    <t xml:space="preserve">513 - Bankové úvery </t>
  </si>
  <si>
    <t xml:space="preserve">513001 - Bankové úvery - Krátkodobé </t>
  </si>
  <si>
    <t xml:space="preserve">513003 - Kontokorentné </t>
  </si>
  <si>
    <t>KAPITÁLOVÉ PRÍJMY 2022- Obec Krtovce</t>
  </si>
  <si>
    <t xml:space="preserve">Výdavky - Ekonomická klasifikácia </t>
  </si>
  <si>
    <t>SPOLU KAPITÁLOVÉ VÝDAVKY</t>
  </si>
  <si>
    <t>01.1.1.</t>
  </si>
  <si>
    <t xml:space="preserve">Výkonné a zákonodarné orgány - obec </t>
  </si>
  <si>
    <t xml:space="preserve">717 - Realizácia stavieb a ich technického zhodnotenia </t>
  </si>
  <si>
    <t xml:space="preserve">717001 - Realizácia nových stavieb </t>
  </si>
  <si>
    <t xml:space="preserve">Rozvoj obcí  - verejná zeleň </t>
  </si>
  <si>
    <t xml:space="preserve">713 - Nákup strojov, prístrojov, zariadení </t>
  </si>
  <si>
    <t xml:space="preserve">713004 - Prevádzkových strojov, prístrojov, zariadení </t>
  </si>
  <si>
    <t xml:space="preserve">717001 - Realizácia nových stavieb - zastávky </t>
  </si>
  <si>
    <t xml:space="preserve">Verejné osvetlenie </t>
  </si>
  <si>
    <t xml:space="preserve">SPOLU VÝDAVKOVÉ FINANČNÉ OPERÁCIE </t>
  </si>
  <si>
    <t xml:space="preserve">819 - Ostatné výdavkové finančné operácie </t>
  </si>
  <si>
    <t xml:space="preserve">819002 - Ostatné výdavkové finančné operácie </t>
  </si>
  <si>
    <t xml:space="preserve">Transakcie verejného dlhu - úvery </t>
  </si>
  <si>
    <t xml:space="preserve">821 - Splácanie tuzemskej istiny </t>
  </si>
  <si>
    <t xml:space="preserve">821004 - Z bankových úverov krátkodobých </t>
  </si>
  <si>
    <t xml:space="preserve">821005 - Z bankových úverov dlhodobých </t>
  </si>
  <si>
    <t xml:space="preserve"> Kapitálové výdavky  2022 - Obec Krtovce</t>
  </si>
  <si>
    <t xml:space="preserve">PRÍJMOVÝ ROZPOČET </t>
  </si>
  <si>
    <t xml:space="preserve">Bežné príjmy </t>
  </si>
  <si>
    <t>Kapitálové príjmy</t>
  </si>
  <si>
    <t>SPOLU BP + KP</t>
  </si>
  <si>
    <t>Príjmové finančné operácie</t>
  </si>
  <si>
    <t xml:space="preserve">Príjmy spolu: </t>
  </si>
  <si>
    <t xml:space="preserve">VÝDAVKOVÝ ROZPOČET </t>
  </si>
  <si>
    <t>Bežné výdavky</t>
  </si>
  <si>
    <t>Kapitálové výdavky</t>
  </si>
  <si>
    <t xml:space="preserve">Výdavkové finančné operácie </t>
  </si>
  <si>
    <t>SPOLU BV + KV + VFO</t>
  </si>
  <si>
    <t>SUMARIZÁCIA</t>
  </si>
  <si>
    <t xml:space="preserve">HOSPODÁRENIE CELKOM </t>
  </si>
  <si>
    <t>Očakávaná skutočnosť 2021</t>
  </si>
  <si>
    <t>ROZPOČET NA ROK 2022 - SUMARIZÁCIA OBEC KRTOVCE</t>
  </si>
  <si>
    <t>514002 - Ostatné úvery -dlhodobé</t>
  </si>
  <si>
    <t>633010 - Pra.odevy, obuv a pr.pom.</t>
  </si>
  <si>
    <t>637006 - Náhrady</t>
  </si>
  <si>
    <t>821004 - Z bankových úverov krátkodobých</t>
  </si>
  <si>
    <t>821005 - Z bankových úverov dlhodobých</t>
  </si>
  <si>
    <t>621000 - Poist.do Vš.zdrav.poisť.</t>
  </si>
  <si>
    <t>632 - Energia, voda a komunikácia</t>
  </si>
  <si>
    <t>637003 - Propag.,rekl.a inzercia</t>
  </si>
  <si>
    <t>637036 - Reprezentačné výdavky</t>
  </si>
  <si>
    <t>713004 - Prev.stroj,príst,zar.,techn.</t>
  </si>
  <si>
    <t>717002 - Rekonštr. a modernizácia</t>
  </si>
  <si>
    <t>637012 30 - Rezervný fond</t>
  </si>
  <si>
    <t>01.3.2.</t>
  </si>
  <si>
    <t>Rámcové plánovacie a štatistické služby- SODB</t>
  </si>
  <si>
    <t>Všeobecné verejné služby inde neklasifikované - VOĽBY</t>
  </si>
  <si>
    <t>620- Poistné a príspevok do poisťovne</t>
  </si>
  <si>
    <t>614000 - Odmeny</t>
  </si>
  <si>
    <t>625005 - Na poistenie v nezamestn.</t>
  </si>
  <si>
    <t>625007 - Na poist.do rezer.f.solid</t>
  </si>
  <si>
    <t>635006 - Budov,objek.al.ich častí</t>
  </si>
  <si>
    <t>637005-  Špeciálne služby</t>
  </si>
  <si>
    <t>07.4.0.</t>
  </si>
  <si>
    <t>Ochrana, podpora a rozvoj verejného zdravia - COVID</t>
  </si>
  <si>
    <t>610 - Mzdy, platy, služobné príjmy a ostatné osobné vyrovnani.</t>
  </si>
  <si>
    <t>632002 - Vodné, stočné</t>
  </si>
  <si>
    <t>632004 - Komunikač.infraaštruktúra</t>
  </si>
  <si>
    <t>633-Materiál</t>
  </si>
  <si>
    <t>633007 - Špeciálny materiál</t>
  </si>
  <si>
    <t>637012 - Poplatky a odvody</t>
  </si>
  <si>
    <t>637027 - Odmeny zam.mimoprac.pomeru</t>
  </si>
  <si>
    <t>637002 50 - Guláš</t>
  </si>
  <si>
    <t>642001 - Obč.združ., nadácií, nein.f.</t>
  </si>
  <si>
    <t>717 - Realizácia nových stavieb a ich tech.zhodnotenie</t>
  </si>
  <si>
    <r>
      <rPr>
        <sz val="11"/>
        <color theme="1"/>
        <rFont val="Times New Roman"/>
        <family val="1"/>
        <charset val="238"/>
      </rPr>
      <t>625003 - Na úrazové poistenie</t>
    </r>
    <r>
      <rPr>
        <b/>
        <sz val="11"/>
        <color theme="1"/>
        <rFont val="Times New Roman"/>
        <family val="1"/>
        <charset val="238"/>
      </rPr>
      <t xml:space="preserve"> </t>
    </r>
  </si>
  <si>
    <t>625007 - Na pois. do rezer.f.solid.</t>
  </si>
  <si>
    <t>637027 - Odmeny zam. mimopr.pomeru</t>
  </si>
  <si>
    <t>625007- Na pois.do rezer.f.solid</t>
  </si>
  <si>
    <t xml:space="preserve">637002  10 - Deň Detí </t>
  </si>
  <si>
    <t xml:space="preserve">637 002 60 - Stavanie mája </t>
  </si>
  <si>
    <t>221002- Správne poplatky spolu</t>
  </si>
  <si>
    <t>221002 10 - Osvedčenie podpisov a listín</t>
  </si>
  <si>
    <t>221002 20 - Stavebné povolenia</t>
  </si>
  <si>
    <t>221002 30 - Ochrana drevín</t>
  </si>
  <si>
    <t>221002 40 - Vydanie rybárskych lístkov</t>
  </si>
  <si>
    <t>Náboženské a iné spoločenské služby - cintorín</t>
  </si>
  <si>
    <t>513 - Bankové úvery</t>
  </si>
  <si>
    <t>514002 - Ostatné  úvery - dlhodobé</t>
  </si>
  <si>
    <t>717001 - Realizácia nových stavieb</t>
  </si>
  <si>
    <t>637012 40 - Všeobecné poplatky, cenné papiere</t>
  </si>
  <si>
    <t>637 002 - Konkurzy a súťaže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</si>
</sst>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indexed="12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3B0D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24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gradientFill degree="45">
        <stop position="0">
          <color theme="0"/>
        </stop>
        <stop position="0.5">
          <color rgb="FFFF9999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theme="4" tint="0.40000610370189521"/>
        </stop>
        <stop position="1">
          <color theme="0"/>
        </stop>
      </gradient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gradientFill degree="135">
        <stop position="0">
          <color theme="0"/>
        </stop>
        <stop position="0.5">
          <color rgb="FF7FDF81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rgb="FF7FDF81"/>
        </stop>
        <stop position="1">
          <color theme="0"/>
        </stop>
      </gradientFill>
    </fill>
    <fill>
      <gradientFill degree="45">
        <stop position="0">
          <color theme="0"/>
        </stop>
        <stop position="0.5">
          <color theme="4" tint="0.40000610370189521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gradientFill degree="45">
        <stop position="0">
          <color theme="0"/>
        </stop>
        <stop position="0.5">
          <color rgb="FF9966FF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9966FF"/>
        </stop>
        <stop position="1">
          <color theme="0"/>
        </stop>
      </gradientFill>
    </fill>
    <fill>
      <gradientFill degree="135">
        <stop position="0">
          <color theme="0"/>
        </stop>
        <stop position="0.5">
          <color rgb="FF00FF00"/>
        </stop>
        <stop position="1">
          <color theme="0"/>
        </stop>
      </gradientFill>
    </fill>
    <fill>
      <patternFill patternType="solid">
        <fgColor rgb="FFFF66FF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theme="0" tint="-0.24994659260841701"/>
        <bgColor auto="1"/>
      </patternFill>
    </fill>
    <fill>
      <gradientFill degree="135">
        <stop position="0">
          <color rgb="FFFF99CC"/>
        </stop>
        <stop position="0.5">
          <color rgb="FFFFCCFF"/>
        </stop>
        <stop position="1">
          <color rgb="FFFF99CC"/>
        </stop>
      </gradientFill>
    </fill>
    <fill>
      <gradientFill degree="135">
        <stop position="0">
          <color rgb="FFCC99FF"/>
        </stop>
        <stop position="0.5">
          <color rgb="FFCC99FF"/>
        </stop>
        <stop position="1">
          <color rgb="FFCC99FF"/>
        </stop>
      </gradientFill>
    </fill>
    <fill>
      <gradientFill degree="135">
        <stop position="0">
          <color theme="4" tint="0.40000610370189521"/>
        </stop>
        <stop position="0.5">
          <color theme="4" tint="0.59999389629810485"/>
        </stop>
        <stop position="1">
          <color theme="4" tint="0.40000610370189521"/>
        </stop>
      </gradientFill>
    </fill>
    <fill>
      <gradientFill degree="90">
        <stop position="0">
          <color rgb="FFFF66FF"/>
        </stop>
        <stop position="0.5">
          <color rgb="FFFF66CC"/>
        </stop>
        <stop position="1">
          <color rgb="FFFF66FF"/>
        </stop>
      </gradientFill>
    </fill>
    <fill>
      <patternFill patternType="solid">
        <fgColor rgb="FFFFFF00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04">
    <xf numFmtId="0" fontId="0" fillId="0" borderId="0" xfId="0"/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5" fillId="5" borderId="1" xfId="0" applyFont="1" applyFill="1" applyBorder="1" applyAlignment="1">
      <alignment horizontal="left"/>
    </xf>
    <xf numFmtId="2" fontId="5" fillId="0" borderId="1" xfId="0" applyNumberFormat="1" applyFont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2" fontId="5" fillId="6" borderId="1" xfId="0" applyNumberFormat="1" applyFont="1" applyFill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2" fontId="6" fillId="5" borderId="1" xfId="0" applyNumberFormat="1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2" fontId="6" fillId="6" borderId="1" xfId="0" applyNumberFormat="1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wrapText="1"/>
    </xf>
    <xf numFmtId="2" fontId="6" fillId="9" borderId="1" xfId="0" applyNumberFormat="1" applyFont="1" applyFill="1" applyBorder="1" applyAlignment="1">
      <alignment horizontal="right" wrapText="1"/>
    </xf>
    <xf numFmtId="0" fontId="5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left"/>
    </xf>
    <xf numFmtId="2" fontId="5" fillId="11" borderId="1" xfId="0" applyNumberFormat="1" applyFont="1" applyFill="1" applyBorder="1"/>
    <xf numFmtId="2" fontId="5" fillId="11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7" fillId="7" borderId="1" xfId="0" applyFont="1" applyFill="1" applyBorder="1"/>
    <xf numFmtId="2" fontId="7" fillId="7" borderId="1" xfId="0" applyNumberFormat="1" applyFont="1" applyFill="1" applyBorder="1"/>
    <xf numFmtId="2" fontId="7" fillId="7" borderId="1" xfId="0" applyNumberFormat="1" applyFont="1" applyFill="1" applyBorder="1" applyAlignment="1">
      <alignment horizontal="right"/>
    </xf>
    <xf numFmtId="2" fontId="5" fillId="7" borderId="1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0" fontId="5" fillId="7" borderId="1" xfId="0" applyFont="1" applyFill="1" applyBorder="1"/>
    <xf numFmtId="2" fontId="5" fillId="7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0" fontId="5" fillId="12" borderId="1" xfId="0" applyFont="1" applyFill="1" applyBorder="1" applyAlignment="1">
      <alignment horizontal="center"/>
    </xf>
    <xf numFmtId="3" fontId="7" fillId="12" borderId="1" xfId="0" applyNumberFormat="1" applyFont="1" applyFill="1" applyBorder="1" applyAlignment="1">
      <alignment horizontal="left"/>
    </xf>
    <xf numFmtId="0" fontId="7" fillId="12" borderId="1" xfId="0" applyFont="1" applyFill="1" applyBorder="1" applyAlignment="1">
      <alignment horizontal="center"/>
    </xf>
    <xf numFmtId="2" fontId="7" fillId="12" borderId="1" xfId="0" applyNumberFormat="1" applyFont="1" applyFill="1" applyBorder="1"/>
    <xf numFmtId="2" fontId="7" fillId="12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2" fontId="11" fillId="7" borderId="1" xfId="0" applyNumberFormat="1" applyFont="1" applyFill="1" applyBorder="1"/>
    <xf numFmtId="2" fontId="11" fillId="7" borderId="1" xfId="0" applyNumberFormat="1" applyFont="1" applyFill="1" applyBorder="1" applyAlignment="1">
      <alignment horizontal="right"/>
    </xf>
    <xf numFmtId="0" fontId="8" fillId="12" borderId="1" xfId="0" applyFont="1" applyFill="1" applyBorder="1" applyAlignment="1">
      <alignment horizontal="center"/>
    </xf>
    <xf numFmtId="0" fontId="11" fillId="7" borderId="1" xfId="0" applyFont="1" applyFill="1" applyBorder="1"/>
    <xf numFmtId="0" fontId="5" fillId="7" borderId="2" xfId="0" applyFont="1" applyFill="1" applyBorder="1" applyAlignment="1">
      <alignment horizontal="center"/>
    </xf>
    <xf numFmtId="0" fontId="7" fillId="7" borderId="2" xfId="0" applyFont="1" applyFill="1" applyBorder="1"/>
    <xf numFmtId="2" fontId="1" fillId="3" borderId="1" xfId="0" applyNumberFormat="1" applyFont="1" applyFill="1" applyBorder="1" applyAlignment="1">
      <alignment horizontal="right"/>
    </xf>
    <xf numFmtId="0" fontId="8" fillId="11" borderId="1" xfId="0" applyFont="1" applyFill="1" applyBorder="1" applyAlignment="1">
      <alignment horizontal="center"/>
    </xf>
    <xf numFmtId="3" fontId="5" fillId="12" borderId="1" xfId="0" applyNumberFormat="1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2" fontId="5" fillId="12" borderId="1" xfId="0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3" fontId="5" fillId="11" borderId="2" xfId="0" applyNumberFormat="1" applyFont="1" applyFill="1" applyBorder="1" applyAlignment="1">
      <alignment horizontal="left"/>
    </xf>
    <xf numFmtId="3" fontId="7" fillId="12" borderId="2" xfId="0" applyNumberFormat="1" applyFont="1" applyFill="1" applyBorder="1" applyAlignment="1">
      <alignment horizontal="left"/>
    </xf>
    <xf numFmtId="164" fontId="7" fillId="0" borderId="1" xfId="0" applyNumberFormat="1" applyFont="1" applyBorder="1"/>
    <xf numFmtId="2" fontId="5" fillId="12" borderId="1" xfId="0" applyNumberFormat="1" applyFont="1" applyFill="1" applyBorder="1"/>
    <xf numFmtId="0" fontId="6" fillId="11" borderId="1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5" fillId="11" borderId="2" xfId="0" applyFont="1" applyFill="1" applyBorder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2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5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wrapText="1"/>
    </xf>
    <xf numFmtId="2" fontId="7" fillId="5" borderId="1" xfId="0" applyNumberFormat="1" applyFont="1" applyFill="1" applyBorder="1"/>
    <xf numFmtId="0" fontId="8" fillId="5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wrapText="1"/>
    </xf>
    <xf numFmtId="2" fontId="6" fillId="15" borderId="1" xfId="0" applyNumberFormat="1" applyFont="1" applyFill="1" applyBorder="1" applyAlignment="1">
      <alignment horizontal="right" wrapText="1"/>
    </xf>
    <xf numFmtId="2" fontId="11" fillId="12" borderId="1" xfId="0" applyNumberFormat="1" applyFont="1" applyFill="1" applyBorder="1" applyAlignment="1">
      <alignment wrapText="1"/>
    </xf>
    <xf numFmtId="2" fontId="11" fillId="12" borderId="1" xfId="0" applyNumberFormat="1" applyFont="1" applyFill="1" applyBorder="1" applyAlignment="1">
      <alignment horizontal="right" wrapText="1"/>
    </xf>
    <xf numFmtId="0" fontId="0" fillId="7" borderId="0" xfId="0" applyFill="1"/>
    <xf numFmtId="0" fontId="5" fillId="16" borderId="1" xfId="0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left"/>
    </xf>
    <xf numFmtId="2" fontId="5" fillId="16" borderId="1" xfId="0" applyNumberFormat="1" applyFont="1" applyFill="1" applyBorder="1"/>
    <xf numFmtId="2" fontId="5" fillId="16" borderId="1" xfId="0" applyNumberFormat="1" applyFont="1" applyFill="1" applyBorder="1" applyAlignment="1">
      <alignment horizontal="right"/>
    </xf>
    <xf numFmtId="49" fontId="5" fillId="17" borderId="8" xfId="0" applyNumberFormat="1" applyFont="1" applyFill="1" applyBorder="1" applyAlignment="1">
      <alignment horizontal="center" vertical="center" wrapText="1"/>
    </xf>
    <xf numFmtId="49" fontId="5" fillId="17" borderId="11" xfId="0" applyNumberFormat="1" applyFont="1" applyFill="1" applyBorder="1" applyAlignment="1">
      <alignment horizontal="center" vertical="center" wrapText="1"/>
    </xf>
    <xf numFmtId="49" fontId="5" fillId="17" borderId="14" xfId="0" applyNumberFormat="1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left"/>
    </xf>
    <xf numFmtId="0" fontId="0" fillId="18" borderId="15" xfId="0" applyFill="1" applyBorder="1"/>
    <xf numFmtId="0" fontId="0" fillId="18" borderId="3" xfId="0" applyFill="1" applyBorder="1"/>
    <xf numFmtId="0" fontId="1" fillId="18" borderId="1" xfId="0" applyFont="1" applyFill="1" applyBorder="1"/>
    <xf numFmtId="0" fontId="5" fillId="0" borderId="2" xfId="0" applyFont="1" applyBorder="1" applyAlignment="1">
      <alignment horizontal="left"/>
    </xf>
    <xf numFmtId="0" fontId="0" fillId="0" borderId="15" xfId="0" applyBorder="1"/>
    <xf numFmtId="0" fontId="0" fillId="0" borderId="3" xfId="0" applyBorder="1"/>
    <xf numFmtId="2" fontId="1" fillId="0" borderId="1" xfId="0" applyNumberFormat="1" applyFont="1" applyBorder="1"/>
    <xf numFmtId="0" fontId="5" fillId="11" borderId="2" xfId="0" applyFont="1" applyFill="1" applyBorder="1" applyAlignment="1">
      <alignment horizontal="left"/>
    </xf>
    <xf numFmtId="0" fontId="0" fillId="11" borderId="15" xfId="0" applyFill="1" applyBorder="1"/>
    <xf numFmtId="0" fontId="0" fillId="11" borderId="3" xfId="0" applyFill="1" applyBorder="1"/>
    <xf numFmtId="2" fontId="1" fillId="11" borderId="1" xfId="0" applyNumberFormat="1" applyFont="1" applyFill="1" applyBorder="1"/>
    <xf numFmtId="0" fontId="5" fillId="19" borderId="2" xfId="0" applyFont="1" applyFill="1" applyBorder="1" applyAlignment="1">
      <alignment horizontal="left"/>
    </xf>
    <xf numFmtId="0" fontId="0" fillId="19" borderId="15" xfId="0" applyFill="1" applyBorder="1"/>
    <xf numFmtId="0" fontId="0" fillId="19" borderId="3" xfId="0" applyFill="1" applyBorder="1"/>
    <xf numFmtId="2" fontId="1" fillId="19" borderId="1" xfId="0" applyNumberFormat="1" applyFont="1" applyFill="1" applyBorder="1"/>
    <xf numFmtId="2" fontId="1" fillId="18" borderId="1" xfId="0" applyNumberFormat="1" applyFont="1" applyFill="1" applyBorder="1"/>
    <xf numFmtId="0" fontId="5" fillId="20" borderId="2" xfId="0" applyFont="1" applyFill="1" applyBorder="1" applyAlignment="1">
      <alignment horizontal="left"/>
    </xf>
    <xf numFmtId="0" fontId="0" fillId="20" borderId="15" xfId="0" applyFill="1" applyBorder="1"/>
    <xf numFmtId="0" fontId="0" fillId="20" borderId="3" xfId="0" applyFill="1" applyBorder="1"/>
    <xf numFmtId="2" fontId="1" fillId="20" borderId="1" xfId="0" applyNumberFormat="1" applyFont="1" applyFill="1" applyBorder="1"/>
    <xf numFmtId="0" fontId="5" fillId="21" borderId="2" xfId="0" applyFont="1" applyFill="1" applyBorder="1" applyAlignment="1">
      <alignment horizontal="left"/>
    </xf>
    <xf numFmtId="0" fontId="0" fillId="21" borderId="15" xfId="0" applyFill="1" applyBorder="1"/>
    <xf numFmtId="0" fontId="0" fillId="21" borderId="3" xfId="0" applyFill="1" applyBorder="1"/>
    <xf numFmtId="2" fontId="1" fillId="21" borderId="1" xfId="0" applyNumberFormat="1" applyFont="1" applyFill="1" applyBorder="1"/>
    <xf numFmtId="0" fontId="5" fillId="22" borderId="2" xfId="0" applyFont="1" applyFill="1" applyBorder="1" applyAlignment="1">
      <alignment horizontal="left"/>
    </xf>
    <xf numFmtId="0" fontId="0" fillId="22" borderId="15" xfId="0" applyFill="1" applyBorder="1"/>
    <xf numFmtId="0" fontId="0" fillId="22" borderId="3" xfId="0" applyFill="1" applyBorder="1"/>
    <xf numFmtId="2" fontId="1" fillId="22" borderId="1" xfId="0" applyNumberFormat="1" applyFont="1" applyFill="1" applyBorder="1"/>
    <xf numFmtId="0" fontId="16" fillId="23" borderId="2" xfId="0" applyFont="1" applyFill="1" applyBorder="1" applyAlignment="1">
      <alignment horizontal="left"/>
    </xf>
    <xf numFmtId="0" fontId="17" fillId="23" borderId="15" xfId="0" applyFont="1" applyFill="1" applyBorder="1"/>
    <xf numFmtId="0" fontId="17" fillId="23" borderId="3" xfId="0" applyFont="1" applyFill="1" applyBorder="1"/>
    <xf numFmtId="2" fontId="18" fillId="23" borderId="1" xfId="0" applyNumberFormat="1" applyFont="1" applyFill="1" applyBorder="1"/>
    <xf numFmtId="2" fontId="5" fillId="3" borderId="16" xfId="0" applyNumberFormat="1" applyFont="1" applyFill="1" applyBorder="1"/>
    <xf numFmtId="2" fontId="5" fillId="5" borderId="16" xfId="0" applyNumberFormat="1" applyFont="1" applyFill="1" applyBorder="1"/>
    <xf numFmtId="2" fontId="7" fillId="5" borderId="16" xfId="0" applyNumberFormat="1" applyFont="1" applyFill="1" applyBorder="1"/>
    <xf numFmtId="2" fontId="5" fillId="11" borderId="16" xfId="0" applyNumberFormat="1" applyFont="1" applyFill="1" applyBorder="1"/>
    <xf numFmtId="0" fontId="7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right"/>
    </xf>
    <xf numFmtId="0" fontId="5" fillId="24" borderId="1" xfId="0" applyFont="1" applyFill="1" applyBorder="1" applyAlignment="1">
      <alignment horizontal="center"/>
    </xf>
    <xf numFmtId="0" fontId="5" fillId="24" borderId="2" xfId="0" applyFont="1" applyFill="1" applyBorder="1" applyAlignment="1">
      <alignment horizontal="center"/>
    </xf>
    <xf numFmtId="0" fontId="5" fillId="24" borderId="2" xfId="0" applyFont="1" applyFill="1" applyBorder="1" applyAlignment="1">
      <alignment horizontal="left"/>
    </xf>
    <xf numFmtId="0" fontId="5" fillId="24" borderId="3" xfId="0" applyFont="1" applyFill="1" applyBorder="1" applyAlignment="1">
      <alignment horizontal="left"/>
    </xf>
    <xf numFmtId="2" fontId="5" fillId="24" borderId="1" xfId="0" applyNumberFormat="1" applyFont="1" applyFill="1" applyBorder="1"/>
    <xf numFmtId="2" fontId="5" fillId="24" borderId="1" xfId="0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left"/>
    </xf>
    <xf numFmtId="0" fontId="5" fillId="7" borderId="16" xfId="0" applyFont="1" applyFill="1" applyBorder="1"/>
    <xf numFmtId="3" fontId="5" fillId="5" borderId="8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left"/>
    </xf>
    <xf numFmtId="0" fontId="7" fillId="7" borderId="16" xfId="0" applyFont="1" applyFill="1" applyBorder="1"/>
    <xf numFmtId="0" fontId="11" fillId="7" borderId="3" xfId="0" applyFont="1" applyFill="1" applyBorder="1" applyAlignment="1">
      <alignment horizontal="center"/>
    </xf>
    <xf numFmtId="2" fontId="5" fillId="3" borderId="3" xfId="0" applyNumberFormat="1" applyFont="1" applyFill="1" applyBorder="1"/>
    <xf numFmtId="0" fontId="7" fillId="0" borderId="8" xfId="0" applyFont="1" applyBorder="1"/>
    <xf numFmtId="0" fontId="11" fillId="0" borderId="8" xfId="0" applyFont="1" applyBorder="1" applyAlignment="1">
      <alignment horizontal="center"/>
    </xf>
    <xf numFmtId="3" fontId="5" fillId="11" borderId="14" xfId="0" applyNumberFormat="1" applyFont="1" applyFill="1" applyBorder="1" applyAlignment="1">
      <alignment horizontal="left"/>
    </xf>
    <xf numFmtId="0" fontId="8" fillId="11" borderId="14" xfId="0" applyFont="1" applyFill="1" applyBorder="1" applyAlignment="1">
      <alignment horizontal="center"/>
    </xf>
    <xf numFmtId="0" fontId="5" fillId="25" borderId="1" xfId="0" applyFont="1" applyFill="1" applyBorder="1" applyAlignment="1">
      <alignment horizontal="center"/>
    </xf>
    <xf numFmtId="0" fontId="5" fillId="25" borderId="2" xfId="0" applyFont="1" applyFill="1" applyBorder="1" applyAlignment="1">
      <alignment horizontal="center"/>
    </xf>
    <xf numFmtId="0" fontId="5" fillId="25" borderId="2" xfId="0" applyFont="1" applyFill="1" applyBorder="1"/>
    <xf numFmtId="0" fontId="5" fillId="5" borderId="2" xfId="0" applyFont="1" applyFill="1" applyBorder="1"/>
    <xf numFmtId="0" fontId="7" fillId="5" borderId="18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2" fontId="7" fillId="7" borderId="3" xfId="0" applyNumberFormat="1" applyFont="1" applyFill="1" applyBorder="1" applyAlignment="1">
      <alignment horizontal="right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right"/>
    </xf>
    <xf numFmtId="2" fontId="5" fillId="5" borderId="3" xfId="0" applyNumberFormat="1" applyFont="1" applyFill="1" applyBorder="1"/>
    <xf numFmtId="2" fontId="5" fillId="5" borderId="3" xfId="0" applyNumberFormat="1" applyFont="1" applyFill="1" applyBorder="1" applyAlignment="1">
      <alignment horizontal="right"/>
    </xf>
    <xf numFmtId="0" fontId="5" fillId="25" borderId="5" xfId="0" applyFont="1" applyFill="1" applyBorder="1"/>
    <xf numFmtId="0" fontId="5" fillId="11" borderId="14" xfId="0" applyFont="1" applyFill="1" applyBorder="1" applyAlignment="1">
      <alignment horizontal="center"/>
    </xf>
    <xf numFmtId="0" fontId="7" fillId="0" borderId="5" xfId="0" applyFont="1" applyBorder="1"/>
    <xf numFmtId="0" fontId="7" fillId="0" borderId="22" xfId="0" applyFont="1" applyBorder="1"/>
    <xf numFmtId="0" fontId="5" fillId="11" borderId="8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2" fontId="7" fillId="7" borderId="3" xfId="0" applyNumberFormat="1" applyFont="1" applyFill="1" applyBorder="1"/>
    <xf numFmtId="0" fontId="6" fillId="25" borderId="5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2" fontId="5" fillId="3" borderId="4" xfId="0" applyNumberFormat="1" applyFont="1" applyFill="1" applyBorder="1"/>
    <xf numFmtId="2" fontId="5" fillId="3" borderId="14" xfId="0" applyNumberFormat="1" applyFont="1" applyFill="1" applyBorder="1"/>
    <xf numFmtId="2" fontId="5" fillId="3" borderId="14" xfId="0" applyNumberFormat="1" applyFont="1" applyFill="1" applyBorder="1" applyAlignment="1">
      <alignment horizontal="right"/>
    </xf>
    <xf numFmtId="0" fontId="6" fillId="7" borderId="16" xfId="0" applyFont="1" applyFill="1" applyBorder="1" applyAlignment="1">
      <alignment horizontal="center"/>
    </xf>
    <xf numFmtId="2" fontId="7" fillId="7" borderId="16" xfId="0" applyNumberFormat="1" applyFont="1" applyFill="1" applyBorder="1"/>
    <xf numFmtId="2" fontId="7" fillId="7" borderId="16" xfId="0" applyNumberFormat="1" applyFont="1" applyFill="1" applyBorder="1" applyAlignment="1">
      <alignment horizontal="right"/>
    </xf>
    <xf numFmtId="0" fontId="5" fillId="5" borderId="16" xfId="0" applyFont="1" applyFill="1" applyBorder="1"/>
    <xf numFmtId="0" fontId="6" fillId="5" borderId="16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2" fontId="7" fillId="5" borderId="16" xfId="0" applyNumberFormat="1" applyFont="1" applyFill="1" applyBorder="1" applyAlignment="1">
      <alignment horizontal="right"/>
    </xf>
    <xf numFmtId="0" fontId="8" fillId="25" borderId="24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2" fontId="5" fillId="5" borderId="16" xfId="0" applyNumberFormat="1" applyFont="1" applyFill="1" applyBorder="1" applyAlignment="1">
      <alignment horizontal="right"/>
    </xf>
    <xf numFmtId="2" fontId="5" fillId="7" borderId="16" xfId="0" applyNumberFormat="1" applyFont="1" applyFill="1" applyBorder="1"/>
    <xf numFmtId="0" fontId="6" fillId="12" borderId="2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 applyAlignment="1">
      <alignment horizontal="center"/>
    </xf>
    <xf numFmtId="2" fontId="11" fillId="5" borderId="1" xfId="0" applyNumberFormat="1" applyFont="1" applyFill="1" applyBorder="1"/>
    <xf numFmtId="2" fontId="11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8" fillId="5" borderId="2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24" borderId="20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2" fontId="7" fillId="0" borderId="3" xfId="0" applyNumberFormat="1" applyFont="1" applyBorder="1"/>
    <xf numFmtId="0" fontId="6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5" fillId="25" borderId="8" xfId="0" applyNumberFormat="1" applyFont="1" applyFill="1" applyBorder="1"/>
    <xf numFmtId="2" fontId="5" fillId="25" borderId="8" xfId="0" applyNumberFormat="1" applyFont="1" applyFill="1" applyBorder="1" applyAlignment="1">
      <alignment horizontal="right"/>
    </xf>
    <xf numFmtId="2" fontId="5" fillId="25" borderId="1" xfId="0" applyNumberFormat="1" applyFont="1" applyFill="1" applyBorder="1"/>
    <xf numFmtId="0" fontId="8" fillId="25" borderId="20" xfId="0" applyFont="1" applyFill="1" applyBorder="1" applyAlignment="1">
      <alignment horizontal="center"/>
    </xf>
    <xf numFmtId="2" fontId="5" fillId="25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7" borderId="16" xfId="0" applyNumberFormat="1" applyFont="1" applyFill="1" applyBorder="1" applyAlignment="1">
      <alignment horizontal="right"/>
    </xf>
    <xf numFmtId="14" fontId="5" fillId="26" borderId="1" xfId="0" applyNumberFormat="1" applyFont="1" applyFill="1" applyBorder="1" applyAlignment="1">
      <alignment horizontal="center"/>
    </xf>
    <xf numFmtId="0" fontId="5" fillId="26" borderId="2" xfId="0" applyFont="1" applyFill="1" applyBorder="1" applyAlignment="1">
      <alignment horizontal="center"/>
    </xf>
    <xf numFmtId="0" fontId="5" fillId="26" borderId="1" xfId="0" applyFont="1" applyFill="1" applyBorder="1" applyAlignment="1">
      <alignment horizontal="center"/>
    </xf>
    <xf numFmtId="2" fontId="7" fillId="26" borderId="1" xfId="0" applyNumberFormat="1" applyFont="1" applyFill="1" applyBorder="1" applyAlignment="1">
      <alignment horizontal="right"/>
    </xf>
    <xf numFmtId="14" fontId="5" fillId="5" borderId="1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14" fontId="5" fillId="7" borderId="1" xfId="0" applyNumberFormat="1" applyFont="1" applyFill="1" applyBorder="1" applyAlignment="1">
      <alignment horizontal="center"/>
    </xf>
    <xf numFmtId="2" fontId="5" fillId="26" borderId="1" xfId="0" applyNumberFormat="1" applyFont="1" applyFill="1" applyBorder="1" applyAlignment="1">
      <alignment horizontal="right"/>
    </xf>
    <xf numFmtId="2" fontId="5" fillId="26" borderId="1" xfId="0" applyNumberFormat="1" applyFont="1" applyFill="1" applyBorder="1"/>
    <xf numFmtId="2" fontId="5" fillId="7" borderId="3" xfId="0" applyNumberFormat="1" applyFont="1" applyFill="1" applyBorder="1"/>
    <xf numFmtId="0" fontId="5" fillId="24" borderId="7" xfId="0" applyFont="1" applyFill="1" applyBorder="1" applyAlignment="1">
      <alignment horizontal="left"/>
    </xf>
    <xf numFmtId="0" fontId="5" fillId="26" borderId="2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2" fontId="6" fillId="7" borderId="1" xfId="0" applyNumberFormat="1" applyFont="1" applyFill="1" applyBorder="1" applyAlignment="1">
      <alignment horizontal="right"/>
    </xf>
    <xf numFmtId="0" fontId="5" fillId="10" borderId="21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left"/>
    </xf>
    <xf numFmtId="0" fontId="5" fillId="10" borderId="16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5" fillId="10" borderId="17" xfId="0" applyFont="1" applyFill="1" applyBorder="1" applyAlignment="1">
      <alignment horizontal="left"/>
    </xf>
    <xf numFmtId="0" fontId="5" fillId="17" borderId="5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13" xfId="0" applyFont="1" applyFill="1" applyBorder="1" applyAlignment="1">
      <alignment horizontal="center"/>
    </xf>
    <xf numFmtId="49" fontId="5" fillId="17" borderId="6" xfId="0" applyNumberFormat="1" applyFont="1" applyFill="1" applyBorder="1" applyAlignment="1">
      <alignment horizontal="center" vertical="center" wrapText="1"/>
    </xf>
    <xf numFmtId="49" fontId="5" fillId="17" borderId="0" xfId="0" applyNumberFormat="1" applyFont="1" applyFill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49" fontId="5" fillId="17" borderId="8" xfId="0" applyNumberFormat="1" applyFont="1" applyFill="1" applyBorder="1" applyAlignment="1">
      <alignment horizontal="center" vertical="center" wrapText="1"/>
    </xf>
    <xf numFmtId="49" fontId="5" fillId="17" borderId="11" xfId="0" applyNumberFormat="1" applyFont="1" applyFill="1" applyBorder="1" applyAlignment="1">
      <alignment horizontal="center" vertical="center" wrapText="1"/>
    </xf>
    <xf numFmtId="49" fontId="5" fillId="17" borderId="1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464B-0092-40CE-9CA6-1DB57F7ED5E5}">
  <sheetPr>
    <pageSetUpPr fitToPage="1"/>
  </sheetPr>
  <dimension ref="A1:J79"/>
  <sheetViews>
    <sheetView tabSelected="1" zoomScale="98" zoomScaleNormal="98" workbookViewId="0">
      <selection activeCell="J7" sqref="J7"/>
    </sheetView>
  </sheetViews>
  <sheetFormatPr defaultRowHeight="14.5" x14ac:dyDescent="0.35"/>
  <cols>
    <col min="1" max="1" width="53.453125" customWidth="1"/>
    <col min="3" max="4" width="14.54296875" customWidth="1"/>
    <col min="5" max="5" width="14" customWidth="1"/>
    <col min="6" max="6" width="12.1796875" customWidth="1"/>
    <col min="7" max="7" width="13.1796875" customWidth="1"/>
    <col min="8" max="8" width="12" customWidth="1"/>
    <col min="9" max="9" width="11.26953125" customWidth="1"/>
  </cols>
  <sheetData>
    <row r="1" spans="1:9" ht="28" x14ac:dyDescent="0.6">
      <c r="A1" s="1" t="s">
        <v>76</v>
      </c>
      <c r="B1" s="2"/>
      <c r="C1" s="3"/>
      <c r="D1" s="3"/>
      <c r="E1" s="4"/>
      <c r="F1" s="5"/>
    </row>
    <row r="2" spans="1:9" ht="28.5" thickBot="1" x14ac:dyDescent="0.65">
      <c r="A2" s="279"/>
      <c r="B2" s="6"/>
      <c r="C2" s="4"/>
      <c r="D2" s="4"/>
      <c r="E2" s="1"/>
      <c r="F2" s="7"/>
      <c r="G2" s="3"/>
      <c r="H2" s="4"/>
      <c r="I2" s="5"/>
    </row>
    <row r="3" spans="1:9" ht="43.5" thickTop="1" thickBot="1" x14ac:dyDescent="0.4">
      <c r="A3" s="8" t="s">
        <v>0</v>
      </c>
      <c r="B3" s="8" t="s">
        <v>1</v>
      </c>
      <c r="C3" s="9" t="s">
        <v>2</v>
      </c>
      <c r="D3" s="9" t="s">
        <v>77</v>
      </c>
      <c r="E3" s="9" t="s">
        <v>78</v>
      </c>
      <c r="F3" s="9" t="s">
        <v>79</v>
      </c>
      <c r="G3" s="9" t="s">
        <v>3</v>
      </c>
      <c r="H3" s="9" t="s">
        <v>4</v>
      </c>
      <c r="I3" s="9" t="s">
        <v>80</v>
      </c>
    </row>
    <row r="4" spans="1:9" ht="15.5" thickTop="1" thickBot="1" x14ac:dyDescent="0.4">
      <c r="A4" s="10" t="s">
        <v>5</v>
      </c>
      <c r="B4" s="11">
        <v>41</v>
      </c>
      <c r="C4" s="12">
        <f t="shared" ref="C4:I4" si="0">C5+C16+C54</f>
        <v>101437.62</v>
      </c>
      <c r="D4" s="12">
        <f t="shared" si="0"/>
        <v>101493.96</v>
      </c>
      <c r="E4" s="12">
        <f t="shared" si="0"/>
        <v>102255</v>
      </c>
      <c r="F4" s="12">
        <f t="shared" si="0"/>
        <v>118785</v>
      </c>
      <c r="G4" s="12">
        <f t="shared" si="0"/>
        <v>111405</v>
      </c>
      <c r="H4" s="12">
        <f t="shared" si="0"/>
        <v>111045</v>
      </c>
      <c r="I4" s="12">
        <f t="shared" si="0"/>
        <v>112045</v>
      </c>
    </row>
    <row r="5" spans="1:9" ht="15.5" thickTop="1" thickBot="1" x14ac:dyDescent="0.4">
      <c r="A5" s="13" t="s">
        <v>6</v>
      </c>
      <c r="B5" s="14">
        <v>41</v>
      </c>
      <c r="C5" s="15">
        <f t="shared" ref="C5" si="1">C6+C8+C12</f>
        <v>89542.62</v>
      </c>
      <c r="D5" s="15">
        <f>D6+D8+D12</f>
        <v>91302.64</v>
      </c>
      <c r="E5" s="15">
        <f t="shared" ref="E5" si="2">E6+E8+E12</f>
        <v>93025</v>
      </c>
      <c r="F5" s="15">
        <f>F6+F8+F12</f>
        <v>96285</v>
      </c>
      <c r="G5" s="15">
        <f>G6+G8+G12</f>
        <v>99820</v>
      </c>
      <c r="H5" s="15">
        <f>H6+H8+H12</f>
        <v>100280</v>
      </c>
      <c r="I5" s="15">
        <f>I6+I8+I12</f>
        <v>101280</v>
      </c>
    </row>
    <row r="6" spans="1:9" ht="15.5" thickTop="1" thickBot="1" x14ac:dyDescent="0.4">
      <c r="A6" s="16" t="s">
        <v>7</v>
      </c>
      <c r="B6" s="17">
        <v>41</v>
      </c>
      <c r="C6" s="18">
        <v>70562.42</v>
      </c>
      <c r="D6" s="18">
        <v>70565.399999999994</v>
      </c>
      <c r="E6" s="18">
        <v>72410</v>
      </c>
      <c r="F6" s="18">
        <v>72570</v>
      </c>
      <c r="G6" s="18">
        <v>76105</v>
      </c>
      <c r="H6" s="18">
        <v>76565</v>
      </c>
      <c r="I6" s="18">
        <v>77565</v>
      </c>
    </row>
    <row r="7" spans="1:9" ht="15.5" thickTop="1" thickBot="1" x14ac:dyDescent="0.4">
      <c r="A7" s="19" t="s">
        <v>8</v>
      </c>
      <c r="B7" s="20">
        <v>41</v>
      </c>
      <c r="C7" s="21">
        <v>70562.42</v>
      </c>
      <c r="D7" s="21">
        <v>70565.399999999994</v>
      </c>
      <c r="E7" s="21">
        <v>72410</v>
      </c>
      <c r="F7" s="21">
        <v>72570</v>
      </c>
      <c r="G7" s="21">
        <v>76105</v>
      </c>
      <c r="H7" s="21">
        <v>76565</v>
      </c>
      <c r="I7" s="21">
        <v>77565</v>
      </c>
    </row>
    <row r="8" spans="1:9" ht="15.5" thickTop="1" thickBot="1" x14ac:dyDescent="0.4">
      <c r="A8" s="22" t="s">
        <v>9</v>
      </c>
      <c r="B8" s="17">
        <v>41</v>
      </c>
      <c r="C8" s="18">
        <f t="shared" ref="C8:H8" si="3">C9+C10+C11</f>
        <v>14055.359999999999</v>
      </c>
      <c r="D8" s="18">
        <f t="shared" si="3"/>
        <v>14462.800000000001</v>
      </c>
      <c r="E8" s="18">
        <f t="shared" si="3"/>
        <v>14525</v>
      </c>
      <c r="F8" s="18">
        <f t="shared" si="3"/>
        <v>15525</v>
      </c>
      <c r="G8" s="18">
        <f t="shared" si="3"/>
        <v>15525</v>
      </c>
      <c r="H8" s="18">
        <f t="shared" si="3"/>
        <v>15525</v>
      </c>
      <c r="I8" s="18">
        <v>15525</v>
      </c>
    </row>
    <row r="9" spans="1:9" ht="15.5" thickTop="1" thickBot="1" x14ac:dyDescent="0.4">
      <c r="A9" s="19" t="s">
        <v>10</v>
      </c>
      <c r="B9" s="20">
        <v>41</v>
      </c>
      <c r="C9" s="23">
        <v>10013.39</v>
      </c>
      <c r="D9" s="23">
        <v>10485.61</v>
      </c>
      <c r="E9" s="23">
        <v>10500</v>
      </c>
      <c r="F9" s="23">
        <v>11000</v>
      </c>
      <c r="G9" s="23">
        <v>11000</v>
      </c>
      <c r="H9" s="23">
        <v>11000</v>
      </c>
      <c r="I9" s="23">
        <v>11000</v>
      </c>
    </row>
    <row r="10" spans="1:9" ht="15.5" thickTop="1" thickBot="1" x14ac:dyDescent="0.4">
      <c r="A10" s="19" t="s">
        <v>11</v>
      </c>
      <c r="B10" s="20">
        <v>41</v>
      </c>
      <c r="C10" s="23">
        <v>4022.57</v>
      </c>
      <c r="D10" s="23">
        <v>3955.41</v>
      </c>
      <c r="E10" s="23">
        <v>4000</v>
      </c>
      <c r="F10" s="23">
        <v>4500</v>
      </c>
      <c r="G10" s="23">
        <v>4500</v>
      </c>
      <c r="H10" s="23">
        <v>4500</v>
      </c>
      <c r="I10" s="23">
        <v>4500</v>
      </c>
    </row>
    <row r="11" spans="1:9" ht="15.5" thickTop="1" thickBot="1" x14ac:dyDescent="0.4">
      <c r="A11" s="19" t="s">
        <v>12</v>
      </c>
      <c r="B11" s="20">
        <v>41</v>
      </c>
      <c r="C11" s="23">
        <v>19.399999999999999</v>
      </c>
      <c r="D11" s="23">
        <v>21.78</v>
      </c>
      <c r="E11" s="23">
        <v>25</v>
      </c>
      <c r="F11" s="23">
        <v>25</v>
      </c>
      <c r="G11" s="23">
        <v>25</v>
      </c>
      <c r="H11" s="23">
        <v>25</v>
      </c>
      <c r="I11" s="23">
        <v>25</v>
      </c>
    </row>
    <row r="12" spans="1:9" ht="15.5" thickTop="1" thickBot="1" x14ac:dyDescent="0.4">
      <c r="A12" s="16" t="s">
        <v>13</v>
      </c>
      <c r="B12" s="17">
        <v>41</v>
      </c>
      <c r="C12" s="18">
        <v>4924.84</v>
      </c>
      <c r="D12" s="18">
        <v>6274.44</v>
      </c>
      <c r="E12" s="18">
        <v>6090</v>
      </c>
      <c r="F12" s="18">
        <v>8190</v>
      </c>
      <c r="G12" s="18">
        <v>8190</v>
      </c>
      <c r="H12" s="18">
        <v>8190</v>
      </c>
      <c r="I12" s="18">
        <v>8190</v>
      </c>
    </row>
    <row r="13" spans="1:9" ht="15.5" thickTop="1" thickBot="1" x14ac:dyDescent="0.4">
      <c r="A13" s="24" t="s">
        <v>14</v>
      </c>
      <c r="B13" s="25">
        <v>41</v>
      </c>
      <c r="C13" s="26">
        <f t="shared" ref="C13:H13" si="4">C14+C15</f>
        <v>4924.84</v>
      </c>
      <c r="D13" s="26">
        <f t="shared" si="4"/>
        <v>6274.44</v>
      </c>
      <c r="E13" s="26">
        <f t="shared" si="4"/>
        <v>6090</v>
      </c>
      <c r="F13" s="26">
        <f t="shared" si="4"/>
        <v>8190</v>
      </c>
      <c r="G13" s="26">
        <f t="shared" si="4"/>
        <v>8190</v>
      </c>
      <c r="H13" s="26">
        <f t="shared" si="4"/>
        <v>8190</v>
      </c>
      <c r="I13" s="26">
        <v>8190</v>
      </c>
    </row>
    <row r="14" spans="1:9" ht="15.5" thickTop="1" thickBot="1" x14ac:dyDescent="0.4">
      <c r="A14" s="19" t="s">
        <v>15</v>
      </c>
      <c r="B14" s="20">
        <v>41</v>
      </c>
      <c r="C14" s="23">
        <v>195.88</v>
      </c>
      <c r="D14" s="23">
        <v>345</v>
      </c>
      <c r="E14" s="23">
        <v>340</v>
      </c>
      <c r="F14" s="23">
        <v>390</v>
      </c>
      <c r="G14" s="23">
        <v>390</v>
      </c>
      <c r="H14" s="23">
        <v>390</v>
      </c>
      <c r="I14" s="23">
        <v>390</v>
      </c>
    </row>
    <row r="15" spans="1:9" ht="15.5" thickTop="1" thickBot="1" x14ac:dyDescent="0.4">
      <c r="A15" s="27" t="s">
        <v>16</v>
      </c>
      <c r="B15" s="28">
        <v>41</v>
      </c>
      <c r="C15" s="23">
        <v>4728.96</v>
      </c>
      <c r="D15" s="23">
        <v>5929.44</v>
      </c>
      <c r="E15" s="23">
        <v>5750</v>
      </c>
      <c r="F15" s="23">
        <v>7800</v>
      </c>
      <c r="G15" s="23">
        <v>7800</v>
      </c>
      <c r="H15" s="23">
        <v>7800</v>
      </c>
      <c r="I15" s="23">
        <v>7800</v>
      </c>
    </row>
    <row r="16" spans="1:9" ht="15.5" thickTop="1" thickBot="1" x14ac:dyDescent="0.4">
      <c r="A16" s="29" t="s">
        <v>17</v>
      </c>
      <c r="B16" s="14">
        <v>41</v>
      </c>
      <c r="C16" s="15">
        <f t="shared" ref="C16:H16" si="5">C17+C21+C48</f>
        <v>628.94999999999993</v>
      </c>
      <c r="D16" s="15">
        <f t="shared" si="5"/>
        <v>3302.7200000000003</v>
      </c>
      <c r="E16" s="15">
        <f t="shared" si="5"/>
        <v>1995</v>
      </c>
      <c r="F16" s="15">
        <f t="shared" si="5"/>
        <v>3005</v>
      </c>
      <c r="G16" s="15">
        <f t="shared" si="5"/>
        <v>2600</v>
      </c>
      <c r="H16" s="15">
        <f t="shared" si="5"/>
        <v>2930</v>
      </c>
      <c r="I16" s="15">
        <v>2930</v>
      </c>
    </row>
    <row r="17" spans="1:9" ht="15.5" thickTop="1" thickBot="1" x14ac:dyDescent="0.4">
      <c r="A17" s="30" t="s">
        <v>18</v>
      </c>
      <c r="B17" s="31">
        <v>41</v>
      </c>
      <c r="C17" s="32">
        <v>10.31</v>
      </c>
      <c r="D17" s="32">
        <v>807.73</v>
      </c>
      <c r="E17" s="32">
        <v>15</v>
      </c>
      <c r="F17" s="32">
        <v>10</v>
      </c>
      <c r="G17" s="32">
        <v>10</v>
      </c>
      <c r="H17" s="32">
        <v>10</v>
      </c>
      <c r="I17" s="32">
        <v>10</v>
      </c>
    </row>
    <row r="18" spans="1:9" ht="15.5" thickTop="1" thickBot="1" x14ac:dyDescent="0.4">
      <c r="A18" s="33" t="s">
        <v>19</v>
      </c>
      <c r="B18" s="34">
        <v>41</v>
      </c>
      <c r="C18" s="35">
        <v>10.31</v>
      </c>
      <c r="D18" s="35">
        <f>D19+D20</f>
        <v>807.7299999999999</v>
      </c>
      <c r="E18" s="35">
        <v>15</v>
      </c>
      <c r="F18" s="35">
        <v>10</v>
      </c>
      <c r="G18" s="35">
        <v>10</v>
      </c>
      <c r="H18" s="35">
        <v>10</v>
      </c>
      <c r="I18" s="35">
        <v>10</v>
      </c>
    </row>
    <row r="19" spans="1:9" ht="15.5" thickTop="1" thickBot="1" x14ac:dyDescent="0.4">
      <c r="A19" s="36" t="s">
        <v>20</v>
      </c>
      <c r="B19" s="37">
        <v>41</v>
      </c>
      <c r="C19" s="38">
        <v>10.31</v>
      </c>
      <c r="D19" s="38">
        <v>797.42</v>
      </c>
      <c r="E19" s="38">
        <v>0</v>
      </c>
      <c r="F19" s="38">
        <v>10</v>
      </c>
      <c r="G19" s="38">
        <v>10</v>
      </c>
      <c r="H19" s="38">
        <v>10</v>
      </c>
      <c r="I19" s="38">
        <v>10</v>
      </c>
    </row>
    <row r="20" spans="1:9" ht="15.5" thickTop="1" thickBot="1" x14ac:dyDescent="0.4">
      <c r="A20" s="19" t="s">
        <v>21</v>
      </c>
      <c r="B20" s="20">
        <v>41</v>
      </c>
      <c r="C20" s="23">
        <v>0</v>
      </c>
      <c r="D20" s="23">
        <v>10.31</v>
      </c>
      <c r="E20" s="23">
        <v>15</v>
      </c>
      <c r="F20" s="23">
        <v>0</v>
      </c>
      <c r="G20" s="23">
        <v>0</v>
      </c>
      <c r="H20" s="23">
        <v>0</v>
      </c>
      <c r="I20" s="23">
        <v>0</v>
      </c>
    </row>
    <row r="21" spans="1:9" ht="15.5" thickTop="1" thickBot="1" x14ac:dyDescent="0.4">
      <c r="A21" s="16" t="s">
        <v>22</v>
      </c>
      <c r="B21" s="17">
        <v>41</v>
      </c>
      <c r="C21" s="18">
        <f>C28+C37</f>
        <v>555.76</v>
      </c>
      <c r="D21" s="18">
        <f>D22+D37</f>
        <v>1254.5900000000001</v>
      </c>
      <c r="E21" s="18">
        <f>E22+E35+E37+E46</f>
        <v>1330</v>
      </c>
      <c r="F21" s="18">
        <f>F22+F35+F37+F46</f>
        <v>1460</v>
      </c>
      <c r="G21" s="18">
        <f>G22+G35+G37+G46</f>
        <v>1390</v>
      </c>
      <c r="H21" s="18">
        <f>H22+H35+H37+H46</f>
        <v>1720</v>
      </c>
      <c r="I21" s="18">
        <v>1720</v>
      </c>
    </row>
    <row r="22" spans="1:9" ht="15.5" thickTop="1" thickBot="1" x14ac:dyDescent="0.4">
      <c r="A22" s="24" t="s">
        <v>23</v>
      </c>
      <c r="B22" s="25">
        <v>41</v>
      </c>
      <c r="C22" s="26">
        <v>244.72</v>
      </c>
      <c r="D22" s="26">
        <v>628.32000000000005</v>
      </c>
      <c r="E22" s="26">
        <v>570</v>
      </c>
      <c r="F22" s="26">
        <v>650</v>
      </c>
      <c r="G22" s="26">
        <v>570</v>
      </c>
      <c r="H22" s="26">
        <v>700</v>
      </c>
      <c r="I22" s="26">
        <v>700</v>
      </c>
    </row>
    <row r="23" spans="1:9" ht="15.5" thickTop="1" thickBot="1" x14ac:dyDescent="0.4">
      <c r="A23" s="70" t="s">
        <v>330</v>
      </c>
      <c r="B23" s="61">
        <v>41</v>
      </c>
      <c r="C23" s="63">
        <v>0</v>
      </c>
      <c r="D23" s="63">
        <v>0</v>
      </c>
      <c r="E23" s="63">
        <v>0</v>
      </c>
      <c r="F23" s="63">
        <v>0</v>
      </c>
      <c r="G23" s="71">
        <v>470</v>
      </c>
      <c r="H23" s="71">
        <v>550</v>
      </c>
      <c r="I23" s="71">
        <v>550</v>
      </c>
    </row>
    <row r="24" spans="1:9" ht="15.5" thickTop="1" thickBot="1" x14ac:dyDescent="0.4">
      <c r="A24" s="62" t="s">
        <v>331</v>
      </c>
      <c r="B24" s="69">
        <v>41</v>
      </c>
      <c r="C24" s="63">
        <v>0</v>
      </c>
      <c r="D24" s="63">
        <v>0</v>
      </c>
      <c r="E24" s="63">
        <v>0</v>
      </c>
      <c r="F24" s="63">
        <v>0</v>
      </c>
      <c r="G24" s="63">
        <v>200</v>
      </c>
      <c r="H24" s="63">
        <v>200</v>
      </c>
      <c r="I24" s="63">
        <v>200</v>
      </c>
    </row>
    <row r="25" spans="1:9" ht="15.5" thickTop="1" thickBot="1" x14ac:dyDescent="0.4">
      <c r="A25" s="62" t="s">
        <v>332</v>
      </c>
      <c r="B25" s="69">
        <v>41</v>
      </c>
      <c r="C25" s="63">
        <v>0</v>
      </c>
      <c r="D25" s="63">
        <v>0</v>
      </c>
      <c r="E25" s="63">
        <v>0</v>
      </c>
      <c r="F25" s="63">
        <v>0</v>
      </c>
      <c r="G25" s="63">
        <v>200</v>
      </c>
      <c r="H25" s="63">
        <v>200</v>
      </c>
      <c r="I25" s="63">
        <v>200</v>
      </c>
    </row>
    <row r="26" spans="1:9" ht="15.5" thickTop="1" thickBot="1" x14ac:dyDescent="0.4">
      <c r="A26" s="62" t="s">
        <v>333</v>
      </c>
      <c r="B26" s="69">
        <v>41</v>
      </c>
      <c r="C26" s="63">
        <v>0</v>
      </c>
      <c r="D26" s="63">
        <v>0</v>
      </c>
      <c r="E26" s="63">
        <v>0</v>
      </c>
      <c r="F26" s="63">
        <v>0</v>
      </c>
      <c r="G26" s="63">
        <v>50</v>
      </c>
      <c r="H26" s="63">
        <v>100</v>
      </c>
      <c r="I26" s="63">
        <v>100</v>
      </c>
    </row>
    <row r="27" spans="1:9" ht="15.5" thickTop="1" thickBot="1" x14ac:dyDescent="0.4">
      <c r="A27" s="62" t="s">
        <v>334</v>
      </c>
      <c r="B27" s="69">
        <v>41</v>
      </c>
      <c r="C27" s="63">
        <v>0</v>
      </c>
      <c r="D27" s="63">
        <v>0</v>
      </c>
      <c r="E27" s="63">
        <v>0</v>
      </c>
      <c r="F27" s="63">
        <v>0</v>
      </c>
      <c r="G27" s="63">
        <v>20</v>
      </c>
      <c r="H27" s="63">
        <v>50</v>
      </c>
      <c r="I27" s="63">
        <v>50</v>
      </c>
    </row>
    <row r="28" spans="1:9" ht="15.5" thickTop="1" thickBot="1" x14ac:dyDescent="0.4">
      <c r="A28" s="19" t="s">
        <v>24</v>
      </c>
      <c r="B28" s="20">
        <v>41</v>
      </c>
      <c r="C28" s="23">
        <v>244.72</v>
      </c>
      <c r="D28" s="23">
        <v>628.32000000000005</v>
      </c>
      <c r="E28" s="23">
        <f>E29+E30+E31+E32+E33+E34</f>
        <v>520</v>
      </c>
      <c r="F28" s="23">
        <v>650</v>
      </c>
      <c r="G28" s="23">
        <v>100</v>
      </c>
      <c r="H28" s="23">
        <v>150</v>
      </c>
      <c r="I28" s="23">
        <v>150</v>
      </c>
    </row>
    <row r="29" spans="1:9" ht="15.5" thickTop="1" thickBot="1" x14ac:dyDescent="0.4">
      <c r="A29" s="39" t="s">
        <v>25</v>
      </c>
      <c r="B29" s="40">
        <v>41</v>
      </c>
      <c r="C29" s="21">
        <v>0</v>
      </c>
      <c r="D29" s="21">
        <v>0</v>
      </c>
      <c r="E29" s="21">
        <v>200</v>
      </c>
      <c r="F29" s="21">
        <v>250</v>
      </c>
      <c r="G29" s="21">
        <v>0</v>
      </c>
      <c r="H29" s="21">
        <v>0</v>
      </c>
      <c r="I29" s="21">
        <v>0</v>
      </c>
    </row>
    <row r="30" spans="1:9" ht="15.5" thickTop="1" thickBot="1" x14ac:dyDescent="0.4">
      <c r="A30" s="39" t="s">
        <v>26</v>
      </c>
      <c r="B30" s="40">
        <v>41</v>
      </c>
      <c r="C30" s="21">
        <v>0</v>
      </c>
      <c r="D30" s="21">
        <v>0</v>
      </c>
      <c r="E30" s="21">
        <v>100</v>
      </c>
      <c r="F30" s="21">
        <v>200</v>
      </c>
      <c r="G30" s="21">
        <v>0</v>
      </c>
      <c r="H30" s="21">
        <v>0</v>
      </c>
      <c r="I30" s="21">
        <v>0</v>
      </c>
    </row>
    <row r="31" spans="1:9" ht="15.5" thickTop="1" thickBot="1" x14ac:dyDescent="0.4">
      <c r="A31" s="39" t="s">
        <v>27</v>
      </c>
      <c r="B31" s="40">
        <v>41</v>
      </c>
      <c r="C31" s="21">
        <v>0</v>
      </c>
      <c r="D31" s="21">
        <v>0</v>
      </c>
      <c r="E31" s="21">
        <v>50</v>
      </c>
      <c r="F31" s="21">
        <v>50</v>
      </c>
      <c r="G31" s="21">
        <v>0</v>
      </c>
      <c r="H31" s="21">
        <v>0</v>
      </c>
      <c r="I31" s="21">
        <v>0</v>
      </c>
    </row>
    <row r="32" spans="1:9" ht="15.5" thickTop="1" thickBot="1" x14ac:dyDescent="0.4">
      <c r="A32" s="39" t="s">
        <v>28</v>
      </c>
      <c r="B32" s="40">
        <v>41</v>
      </c>
      <c r="C32" s="21">
        <v>0</v>
      </c>
      <c r="D32" s="21">
        <v>0</v>
      </c>
      <c r="E32" s="21">
        <v>50</v>
      </c>
      <c r="F32" s="21">
        <v>50</v>
      </c>
      <c r="G32" s="21">
        <v>0</v>
      </c>
      <c r="H32" s="21">
        <v>0</v>
      </c>
      <c r="I32" s="21">
        <v>0</v>
      </c>
    </row>
    <row r="33" spans="1:9" ht="15.5" thickTop="1" thickBot="1" x14ac:dyDescent="0.4">
      <c r="A33" s="39" t="s">
        <v>29</v>
      </c>
      <c r="B33" s="40">
        <v>41</v>
      </c>
      <c r="C33" s="21">
        <v>0</v>
      </c>
      <c r="D33" s="21">
        <v>0</v>
      </c>
      <c r="E33" s="21">
        <v>20</v>
      </c>
      <c r="F33" s="21">
        <v>100</v>
      </c>
      <c r="G33" s="21">
        <v>100</v>
      </c>
      <c r="H33" s="21">
        <v>150</v>
      </c>
      <c r="I33" s="21">
        <v>150</v>
      </c>
    </row>
    <row r="34" spans="1:9" ht="15.5" thickTop="1" thickBot="1" x14ac:dyDescent="0.4">
      <c r="A34" s="39" t="s">
        <v>30</v>
      </c>
      <c r="B34" s="40">
        <v>71</v>
      </c>
      <c r="C34" s="21">
        <v>0</v>
      </c>
      <c r="D34" s="21">
        <v>0</v>
      </c>
      <c r="E34" s="21">
        <v>100</v>
      </c>
      <c r="F34" s="21">
        <v>0</v>
      </c>
      <c r="G34" s="21">
        <v>0</v>
      </c>
      <c r="H34" s="21">
        <v>0</v>
      </c>
      <c r="I34" s="21">
        <v>0</v>
      </c>
    </row>
    <row r="35" spans="1:9" ht="15.5" thickTop="1" thickBot="1" x14ac:dyDescent="0.4">
      <c r="A35" s="24" t="s">
        <v>31</v>
      </c>
      <c r="B35" s="25">
        <v>41</v>
      </c>
      <c r="C35" s="26">
        <v>0</v>
      </c>
      <c r="D35" s="26">
        <v>0</v>
      </c>
      <c r="E35" s="26">
        <v>10</v>
      </c>
      <c r="F35" s="26">
        <v>10</v>
      </c>
      <c r="G35" s="26">
        <v>0</v>
      </c>
      <c r="H35" s="26">
        <v>0</v>
      </c>
      <c r="I35" s="26">
        <v>0</v>
      </c>
    </row>
    <row r="36" spans="1:9" ht="15.5" thickTop="1" thickBot="1" x14ac:dyDescent="0.4">
      <c r="A36" s="19" t="s">
        <v>32</v>
      </c>
      <c r="B36" s="40">
        <v>41</v>
      </c>
      <c r="C36" s="21">
        <v>0</v>
      </c>
      <c r="D36" s="21">
        <v>0</v>
      </c>
      <c r="E36" s="21">
        <v>10</v>
      </c>
      <c r="F36" s="21">
        <v>10</v>
      </c>
      <c r="G36" s="21">
        <v>0</v>
      </c>
      <c r="H36" s="21">
        <v>0</v>
      </c>
      <c r="I36" s="21">
        <v>0</v>
      </c>
    </row>
    <row r="37" spans="1:9" ht="15.5" thickTop="1" thickBot="1" x14ac:dyDescent="0.4">
      <c r="A37" s="24" t="s">
        <v>33</v>
      </c>
      <c r="B37" s="25">
        <v>41</v>
      </c>
      <c r="C37" s="26">
        <f t="shared" ref="C37:H37" si="6">C38+C44</f>
        <v>311.03999999999996</v>
      </c>
      <c r="D37" s="26">
        <f t="shared" si="6"/>
        <v>626.27</v>
      </c>
      <c r="E37" s="26">
        <f t="shared" si="6"/>
        <v>750</v>
      </c>
      <c r="F37" s="26">
        <f t="shared" si="6"/>
        <v>800</v>
      </c>
      <c r="G37" s="26">
        <f t="shared" si="6"/>
        <v>820</v>
      </c>
      <c r="H37" s="26">
        <f t="shared" si="6"/>
        <v>1020</v>
      </c>
      <c r="I37" s="26">
        <v>1020</v>
      </c>
    </row>
    <row r="38" spans="1:9" ht="15.5" thickTop="1" thickBot="1" x14ac:dyDescent="0.4">
      <c r="A38" s="19" t="s">
        <v>34</v>
      </c>
      <c r="B38" s="20">
        <v>41</v>
      </c>
      <c r="C38" s="23">
        <v>288.39999999999998</v>
      </c>
      <c r="D38" s="23">
        <v>360.75</v>
      </c>
      <c r="E38" s="23">
        <f>E40+E39+E41+E42+E43</f>
        <v>480</v>
      </c>
      <c r="F38" s="23">
        <f>F39+F40+F41+F42+F43</f>
        <v>530</v>
      </c>
      <c r="G38" s="23">
        <f>G39+G40+G41+G42+G43</f>
        <v>550</v>
      </c>
      <c r="H38" s="23">
        <v>750</v>
      </c>
      <c r="I38" s="23">
        <v>750</v>
      </c>
    </row>
    <row r="39" spans="1:9" ht="15.5" thickTop="1" thickBot="1" x14ac:dyDescent="0.4">
      <c r="A39" s="39" t="s">
        <v>35</v>
      </c>
      <c r="B39" s="40">
        <v>41</v>
      </c>
      <c r="C39" s="21">
        <v>0</v>
      </c>
      <c r="D39" s="21">
        <v>0</v>
      </c>
      <c r="E39" s="21">
        <v>100</v>
      </c>
      <c r="F39" s="21">
        <v>100</v>
      </c>
      <c r="G39" s="21">
        <v>100</v>
      </c>
      <c r="H39" s="21">
        <v>100</v>
      </c>
      <c r="I39" s="21">
        <v>100</v>
      </c>
    </row>
    <row r="40" spans="1:9" ht="15.5" thickTop="1" thickBot="1" x14ac:dyDescent="0.4">
      <c r="A40" s="39" t="s">
        <v>36</v>
      </c>
      <c r="B40" s="40">
        <v>41</v>
      </c>
      <c r="C40" s="21">
        <v>0</v>
      </c>
      <c r="D40" s="21">
        <v>0</v>
      </c>
      <c r="E40" s="21">
        <v>20</v>
      </c>
      <c r="F40" s="21">
        <v>150</v>
      </c>
      <c r="G40" s="21">
        <v>100</v>
      </c>
      <c r="H40" s="21">
        <v>100</v>
      </c>
      <c r="I40" s="21">
        <v>100</v>
      </c>
    </row>
    <row r="41" spans="1:9" ht="15.5" thickTop="1" thickBot="1" x14ac:dyDescent="0.4">
      <c r="A41" s="39" t="s">
        <v>37</v>
      </c>
      <c r="B41" s="40">
        <v>41</v>
      </c>
      <c r="C41" s="21">
        <v>0</v>
      </c>
      <c r="D41" s="21">
        <v>0</v>
      </c>
      <c r="E41" s="21">
        <v>10</v>
      </c>
      <c r="F41" s="21">
        <v>10</v>
      </c>
      <c r="G41" s="21">
        <v>50</v>
      </c>
      <c r="H41" s="21">
        <v>50</v>
      </c>
      <c r="I41" s="21">
        <v>50</v>
      </c>
    </row>
    <row r="42" spans="1:9" ht="15.5" thickTop="1" thickBot="1" x14ac:dyDescent="0.4">
      <c r="A42" s="39" t="s">
        <v>38</v>
      </c>
      <c r="B42" s="40">
        <v>41</v>
      </c>
      <c r="C42" s="21">
        <v>0</v>
      </c>
      <c r="D42" s="21">
        <v>0</v>
      </c>
      <c r="E42" s="21">
        <v>300</v>
      </c>
      <c r="F42" s="21">
        <v>220</v>
      </c>
      <c r="G42" s="21">
        <v>300</v>
      </c>
      <c r="H42" s="21">
        <v>500</v>
      </c>
      <c r="I42" s="21">
        <v>500</v>
      </c>
    </row>
    <row r="43" spans="1:9" ht="15.5" thickTop="1" thickBot="1" x14ac:dyDescent="0.4">
      <c r="A43" s="39" t="s">
        <v>39</v>
      </c>
      <c r="B43" s="40">
        <v>41</v>
      </c>
      <c r="C43" s="21">
        <v>0</v>
      </c>
      <c r="D43" s="21">
        <v>0</v>
      </c>
      <c r="E43" s="21">
        <v>50</v>
      </c>
      <c r="F43" s="21">
        <v>50</v>
      </c>
      <c r="G43" s="21">
        <v>0</v>
      </c>
      <c r="H43" s="21">
        <v>0</v>
      </c>
      <c r="I43" s="21">
        <v>0</v>
      </c>
    </row>
    <row r="44" spans="1:9" ht="15.5" thickTop="1" thickBot="1" x14ac:dyDescent="0.4">
      <c r="A44" s="19" t="s">
        <v>34</v>
      </c>
      <c r="B44" s="41">
        <v>132</v>
      </c>
      <c r="C44" s="23">
        <v>22.64</v>
      </c>
      <c r="D44" s="23">
        <v>265.52</v>
      </c>
      <c r="E44" s="23">
        <v>270</v>
      </c>
      <c r="F44" s="23">
        <v>270</v>
      </c>
      <c r="G44" s="23">
        <v>270</v>
      </c>
      <c r="H44" s="23">
        <v>270</v>
      </c>
      <c r="I44" s="23">
        <v>270</v>
      </c>
    </row>
    <row r="45" spans="1:9" ht="15.5" thickTop="1" thickBot="1" x14ac:dyDescent="0.4">
      <c r="A45" s="19" t="s">
        <v>40</v>
      </c>
      <c r="B45" s="20">
        <v>41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</row>
    <row r="46" spans="1:9" ht="15.5" thickTop="1" thickBot="1" x14ac:dyDescent="0.4">
      <c r="A46" s="24" t="s">
        <v>41</v>
      </c>
      <c r="B46" s="25">
        <v>41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</row>
    <row r="47" spans="1:9" ht="15.5" thickTop="1" thickBot="1" x14ac:dyDescent="0.4">
      <c r="A47" s="19" t="s">
        <v>42</v>
      </c>
      <c r="B47" s="20">
        <v>41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</row>
    <row r="48" spans="1:9" ht="15.5" thickTop="1" thickBot="1" x14ac:dyDescent="0.4">
      <c r="A48" s="16" t="s">
        <v>43</v>
      </c>
      <c r="B48" s="17">
        <v>41</v>
      </c>
      <c r="C48" s="18">
        <v>62.88</v>
      </c>
      <c r="D48" s="18">
        <v>1240.4000000000001</v>
      </c>
      <c r="E48" s="18">
        <v>650</v>
      </c>
      <c r="F48" s="18">
        <f>F50+F51+F52</f>
        <v>1535</v>
      </c>
      <c r="G48" s="18">
        <f>G50+G51+G52</f>
        <v>1200</v>
      </c>
      <c r="H48" s="18">
        <f>H50+H51+H52</f>
        <v>1200</v>
      </c>
      <c r="I48" s="18">
        <v>1200</v>
      </c>
    </row>
    <row r="49" spans="1:10" ht="15.5" thickTop="1" thickBot="1" x14ac:dyDescent="0.4">
      <c r="A49" s="24" t="s">
        <v>44</v>
      </c>
      <c r="B49" s="25">
        <v>41</v>
      </c>
      <c r="C49" s="26">
        <v>62.88</v>
      </c>
      <c r="D49" s="26">
        <f>D50+D51+D52+D53</f>
        <v>1240.3999999999999</v>
      </c>
      <c r="E49" s="26">
        <v>650</v>
      </c>
      <c r="F49" s="26">
        <v>1535</v>
      </c>
      <c r="G49" s="26">
        <v>1200</v>
      </c>
      <c r="H49" s="26">
        <v>1200</v>
      </c>
      <c r="I49" s="26">
        <v>1200</v>
      </c>
    </row>
    <row r="50" spans="1:10" ht="15.5" thickTop="1" thickBot="1" x14ac:dyDescent="0.4">
      <c r="A50" s="19" t="s">
        <v>45</v>
      </c>
      <c r="B50" s="20">
        <v>41</v>
      </c>
      <c r="C50" s="23">
        <v>0</v>
      </c>
      <c r="D50" s="23">
        <v>50.78</v>
      </c>
      <c r="E50" s="23">
        <v>50</v>
      </c>
      <c r="F50" s="23">
        <v>100</v>
      </c>
      <c r="G50" s="23">
        <v>100</v>
      </c>
      <c r="H50" s="23">
        <v>100</v>
      </c>
      <c r="I50" s="23">
        <v>100</v>
      </c>
    </row>
    <row r="51" spans="1:10" ht="15.5" thickTop="1" thickBot="1" x14ac:dyDescent="0.4">
      <c r="A51" s="19" t="s">
        <v>46</v>
      </c>
      <c r="B51" s="20">
        <v>41</v>
      </c>
      <c r="C51" s="23">
        <v>0</v>
      </c>
      <c r="D51" s="23">
        <v>1106.1199999999999</v>
      </c>
      <c r="E51" s="23">
        <v>500</v>
      </c>
      <c r="F51" s="23">
        <v>1280</v>
      </c>
      <c r="G51" s="23">
        <v>1000</v>
      </c>
      <c r="H51" s="23">
        <v>1000</v>
      </c>
      <c r="I51" s="23">
        <v>1000</v>
      </c>
    </row>
    <row r="52" spans="1:10" ht="15.5" thickTop="1" thickBot="1" x14ac:dyDescent="0.4">
      <c r="A52" s="27" t="s">
        <v>47</v>
      </c>
      <c r="B52" s="20">
        <v>41</v>
      </c>
      <c r="C52" s="23">
        <v>62.88</v>
      </c>
      <c r="D52" s="23">
        <v>0</v>
      </c>
      <c r="E52" s="23">
        <v>100</v>
      </c>
      <c r="F52" s="23">
        <v>155</v>
      </c>
      <c r="G52" s="23">
        <v>100</v>
      </c>
      <c r="H52" s="23">
        <v>100</v>
      </c>
      <c r="I52" s="23">
        <v>100</v>
      </c>
    </row>
    <row r="53" spans="1:10" ht="15.5" thickTop="1" thickBot="1" x14ac:dyDescent="0.4">
      <c r="A53" s="27" t="s">
        <v>48</v>
      </c>
      <c r="B53" s="20">
        <v>41</v>
      </c>
      <c r="C53" s="23">
        <v>0</v>
      </c>
      <c r="D53" s="23">
        <v>83.5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</row>
    <row r="54" spans="1:10" ht="15.5" thickTop="1" thickBot="1" x14ac:dyDescent="0.4">
      <c r="A54" s="29" t="s">
        <v>49</v>
      </c>
      <c r="B54" s="14"/>
      <c r="C54" s="15">
        <v>11266.05</v>
      </c>
      <c r="D54" s="15">
        <v>6888.6</v>
      </c>
      <c r="E54" s="15">
        <v>7235</v>
      </c>
      <c r="F54" s="15">
        <v>19495</v>
      </c>
      <c r="G54" s="15">
        <v>8985</v>
      </c>
      <c r="H54" s="15">
        <v>7835</v>
      </c>
      <c r="I54" s="15">
        <v>7835</v>
      </c>
    </row>
    <row r="55" spans="1:10" ht="15.5" thickTop="1" thickBot="1" x14ac:dyDescent="0.4">
      <c r="A55" s="16" t="s">
        <v>50</v>
      </c>
      <c r="B55" s="17"/>
      <c r="C55" s="18">
        <v>11266.05</v>
      </c>
      <c r="D55" s="18">
        <v>6888.6</v>
      </c>
      <c r="E55" s="18">
        <v>7235</v>
      </c>
      <c r="F55" s="18">
        <v>19495</v>
      </c>
      <c r="G55" s="18">
        <v>8985</v>
      </c>
      <c r="H55" s="18">
        <v>7835</v>
      </c>
      <c r="I55" s="18">
        <v>7835</v>
      </c>
    </row>
    <row r="56" spans="1:10" ht="15.5" thickTop="1" thickBot="1" x14ac:dyDescent="0.4">
      <c r="A56" s="24" t="s">
        <v>51</v>
      </c>
      <c r="B56" s="25"/>
      <c r="C56" s="26">
        <f>C57+C60+C61+C62+C68</f>
        <v>11266.05</v>
      </c>
      <c r="D56" s="26">
        <f>D57+D61+D62+D63+D68</f>
        <v>6888.6</v>
      </c>
      <c r="E56" s="26">
        <f>E63+E68</f>
        <v>7235</v>
      </c>
      <c r="F56" s="26">
        <f>F57+F61+F62+F63+F68</f>
        <v>19495</v>
      </c>
      <c r="G56" s="26">
        <f>G57+G61+G62+G63+G68</f>
        <v>8985</v>
      </c>
      <c r="H56" s="26">
        <f>H57+H61+H62+H63+H68</f>
        <v>7835</v>
      </c>
      <c r="I56" s="26">
        <f>I57+I61+I62+I63+I68</f>
        <v>7835</v>
      </c>
    </row>
    <row r="57" spans="1:10" ht="15.5" thickTop="1" thickBot="1" x14ac:dyDescent="0.4">
      <c r="A57" s="19" t="s">
        <v>52</v>
      </c>
      <c r="B57" s="42">
        <v>111</v>
      </c>
      <c r="C57" s="23">
        <v>2145.91</v>
      </c>
      <c r="D57" s="23">
        <v>3002.79</v>
      </c>
      <c r="E57" s="23">
        <v>0</v>
      </c>
      <c r="F57" s="23">
        <v>11225</v>
      </c>
      <c r="G57" s="23">
        <v>3435</v>
      </c>
      <c r="H57" s="23">
        <v>1475</v>
      </c>
      <c r="I57" s="23">
        <v>1475</v>
      </c>
    </row>
    <row r="58" spans="1:10" ht="15.5" thickTop="1" thickBot="1" x14ac:dyDescent="0.4">
      <c r="A58" s="39" t="s">
        <v>53</v>
      </c>
      <c r="B58" s="41">
        <v>111</v>
      </c>
      <c r="C58" s="21">
        <v>0</v>
      </c>
      <c r="D58" s="21">
        <v>0</v>
      </c>
      <c r="E58" s="21">
        <v>0</v>
      </c>
      <c r="F58" s="21">
        <v>0</v>
      </c>
      <c r="G58" s="21">
        <v>1440</v>
      </c>
      <c r="H58" s="21">
        <v>0</v>
      </c>
      <c r="I58" s="21">
        <v>0</v>
      </c>
    </row>
    <row r="59" spans="1:10" ht="15.5" thickTop="1" thickBot="1" x14ac:dyDescent="0.4">
      <c r="A59" s="39" t="s">
        <v>54</v>
      </c>
      <c r="B59" s="41">
        <v>111</v>
      </c>
      <c r="C59" s="21">
        <v>0</v>
      </c>
      <c r="D59" s="21">
        <v>0</v>
      </c>
      <c r="E59" s="21">
        <v>0</v>
      </c>
      <c r="F59" s="21">
        <v>11225</v>
      </c>
      <c r="G59" s="21">
        <v>1995</v>
      </c>
      <c r="H59" s="21">
        <v>1475</v>
      </c>
      <c r="I59" s="21">
        <v>1475</v>
      </c>
    </row>
    <row r="60" spans="1:10" ht="15.5" thickTop="1" thickBot="1" x14ac:dyDescent="0.4">
      <c r="A60" s="19" t="s">
        <v>55</v>
      </c>
      <c r="B60" s="41" t="s">
        <v>56</v>
      </c>
      <c r="C60" s="23">
        <v>1700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4"/>
    </row>
    <row r="61" spans="1:10" ht="15.5" thickTop="1" thickBot="1" x14ac:dyDescent="0.4">
      <c r="A61" s="19" t="s">
        <v>55</v>
      </c>
      <c r="B61" s="41" t="s">
        <v>57</v>
      </c>
      <c r="C61" s="23">
        <v>6246.14</v>
      </c>
      <c r="D61" s="23">
        <v>536.79</v>
      </c>
      <c r="E61" s="23">
        <v>0</v>
      </c>
      <c r="F61" s="23">
        <v>1680</v>
      </c>
      <c r="G61" s="23">
        <v>560</v>
      </c>
      <c r="H61" s="23">
        <v>1120</v>
      </c>
      <c r="I61" s="23">
        <v>1120</v>
      </c>
    </row>
    <row r="62" spans="1:10" ht="15.5" thickTop="1" thickBot="1" x14ac:dyDescent="0.4">
      <c r="A62" s="19" t="s">
        <v>55</v>
      </c>
      <c r="B62" s="41" t="s">
        <v>58</v>
      </c>
      <c r="C62" s="23">
        <v>1174</v>
      </c>
      <c r="D62" s="23">
        <v>94.83</v>
      </c>
      <c r="E62" s="23">
        <v>0</v>
      </c>
      <c r="F62" s="23">
        <v>450</v>
      </c>
      <c r="G62" s="23">
        <v>250</v>
      </c>
      <c r="H62" s="23">
        <v>500</v>
      </c>
      <c r="I62" s="23">
        <v>500</v>
      </c>
    </row>
    <row r="63" spans="1:10" ht="15.5" thickTop="1" thickBot="1" x14ac:dyDescent="0.4">
      <c r="A63" s="43" t="s">
        <v>59</v>
      </c>
      <c r="B63" s="41" t="s">
        <v>56</v>
      </c>
      <c r="C63" s="23">
        <v>0</v>
      </c>
      <c r="D63" s="23">
        <v>1700</v>
      </c>
      <c r="E63" s="23">
        <f>E64+E65+E66</f>
        <v>6000</v>
      </c>
      <c r="F63" s="23">
        <v>3500</v>
      </c>
      <c r="G63" s="23">
        <v>4500</v>
      </c>
      <c r="H63" s="23">
        <v>4500</v>
      </c>
      <c r="I63" s="23">
        <v>4500</v>
      </c>
    </row>
    <row r="64" spans="1:10" ht="15.5" thickTop="1" thickBot="1" x14ac:dyDescent="0.4">
      <c r="A64" s="39" t="s">
        <v>60</v>
      </c>
      <c r="B64" s="41" t="s">
        <v>56</v>
      </c>
      <c r="C64" s="21">
        <v>0</v>
      </c>
      <c r="D64" s="21">
        <v>0</v>
      </c>
      <c r="E64" s="21">
        <v>3000</v>
      </c>
      <c r="F64" s="21">
        <v>3000</v>
      </c>
      <c r="G64" s="21">
        <v>1500</v>
      </c>
      <c r="H64" s="21">
        <v>1500</v>
      </c>
      <c r="I64" s="21">
        <v>1500</v>
      </c>
    </row>
    <row r="65" spans="1:9" ht="15.5" thickTop="1" thickBot="1" x14ac:dyDescent="0.4">
      <c r="A65" s="39" t="s">
        <v>61</v>
      </c>
      <c r="B65" s="41" t="s">
        <v>56</v>
      </c>
      <c r="C65" s="21">
        <v>0</v>
      </c>
      <c r="D65" s="21">
        <v>0</v>
      </c>
      <c r="E65" s="21">
        <v>1500</v>
      </c>
      <c r="F65" s="21">
        <v>0</v>
      </c>
      <c r="G65" s="21">
        <v>1500</v>
      </c>
      <c r="H65" s="21">
        <v>1500</v>
      </c>
      <c r="I65" s="21">
        <v>1500</v>
      </c>
    </row>
    <row r="66" spans="1:9" ht="15.5" thickTop="1" thickBot="1" x14ac:dyDescent="0.4">
      <c r="A66" s="39" t="s">
        <v>62</v>
      </c>
      <c r="B66" s="41" t="s">
        <v>56</v>
      </c>
      <c r="C66" s="21">
        <v>0</v>
      </c>
      <c r="D66" s="21">
        <v>0</v>
      </c>
      <c r="E66" s="21">
        <v>1500</v>
      </c>
      <c r="F66" s="21">
        <v>500</v>
      </c>
      <c r="G66" s="21">
        <v>1500</v>
      </c>
      <c r="H66" s="21">
        <v>1500</v>
      </c>
      <c r="I66" s="21">
        <v>1500</v>
      </c>
    </row>
    <row r="67" spans="1:9" ht="15.5" thickTop="1" thickBot="1" x14ac:dyDescent="0.4">
      <c r="A67" s="19" t="s">
        <v>63</v>
      </c>
      <c r="B67" s="41">
        <v>111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</row>
    <row r="68" spans="1:9" ht="15.5" thickTop="1" thickBot="1" x14ac:dyDescent="0.4">
      <c r="A68" s="27" t="s">
        <v>64</v>
      </c>
      <c r="B68" s="41">
        <v>111</v>
      </c>
      <c r="C68" s="23">
        <v>0</v>
      </c>
      <c r="D68" s="23">
        <v>1554.19</v>
      </c>
      <c r="E68" s="23">
        <f>E71+E72+E73+E74+E75</f>
        <v>1235</v>
      </c>
      <c r="F68" s="23">
        <f>F71+F72+F73+F74+F75</f>
        <v>2640</v>
      </c>
      <c r="G68" s="23">
        <f>G71+G72+G73+G74+G75</f>
        <v>240</v>
      </c>
      <c r="H68" s="23">
        <v>240</v>
      </c>
      <c r="I68" s="23">
        <v>240</v>
      </c>
    </row>
    <row r="69" spans="1:9" ht="15.5" thickTop="1" thickBot="1" x14ac:dyDescent="0.4">
      <c r="A69" s="39" t="s">
        <v>65</v>
      </c>
      <c r="B69" s="41">
        <v>111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</row>
    <row r="70" spans="1:9" ht="15.5" thickTop="1" thickBot="1" x14ac:dyDescent="0.4">
      <c r="A70" s="39" t="s">
        <v>66</v>
      </c>
      <c r="B70" s="41">
        <v>111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9" ht="15.5" thickTop="1" thickBot="1" x14ac:dyDescent="0.4">
      <c r="A71" s="39" t="s">
        <v>67</v>
      </c>
      <c r="B71" s="41">
        <v>111</v>
      </c>
      <c r="C71" s="39">
        <v>0</v>
      </c>
      <c r="D71" s="39">
        <v>0</v>
      </c>
      <c r="E71" s="21">
        <v>30</v>
      </c>
      <c r="F71" s="21">
        <v>30</v>
      </c>
      <c r="G71" s="21">
        <v>30</v>
      </c>
      <c r="H71" s="21">
        <v>30</v>
      </c>
      <c r="I71" s="21">
        <v>30</v>
      </c>
    </row>
    <row r="72" spans="1:9" ht="15.5" thickTop="1" thickBot="1" x14ac:dyDescent="0.4">
      <c r="A72" s="39" t="s">
        <v>68</v>
      </c>
      <c r="B72" s="41">
        <v>111</v>
      </c>
      <c r="C72" s="21">
        <v>0</v>
      </c>
      <c r="D72" s="21">
        <v>0</v>
      </c>
      <c r="E72" s="21">
        <v>105</v>
      </c>
      <c r="F72" s="21">
        <v>105</v>
      </c>
      <c r="G72" s="21">
        <v>100</v>
      </c>
      <c r="H72" s="21">
        <v>100</v>
      </c>
      <c r="I72" s="21">
        <v>100</v>
      </c>
    </row>
    <row r="73" spans="1:9" ht="15.5" thickTop="1" thickBot="1" x14ac:dyDescent="0.4">
      <c r="A73" s="39" t="s">
        <v>69</v>
      </c>
      <c r="B73" s="41">
        <v>111</v>
      </c>
      <c r="C73" s="21">
        <v>0</v>
      </c>
      <c r="D73" s="21">
        <v>0</v>
      </c>
      <c r="E73" s="21">
        <v>80</v>
      </c>
      <c r="F73" s="21">
        <v>80</v>
      </c>
      <c r="G73" s="21">
        <v>85</v>
      </c>
      <c r="H73" s="21">
        <v>85</v>
      </c>
      <c r="I73" s="21">
        <v>85</v>
      </c>
    </row>
    <row r="74" spans="1:9" ht="15.5" thickTop="1" thickBot="1" x14ac:dyDescent="0.4">
      <c r="A74" s="39" t="s">
        <v>70</v>
      </c>
      <c r="B74" s="41">
        <v>111</v>
      </c>
      <c r="C74" s="21">
        <v>0</v>
      </c>
      <c r="D74" s="21">
        <v>0</v>
      </c>
      <c r="E74" s="21">
        <v>20</v>
      </c>
      <c r="F74" s="21">
        <v>25</v>
      </c>
      <c r="G74" s="21">
        <v>25</v>
      </c>
      <c r="H74" s="21">
        <v>25</v>
      </c>
      <c r="I74" s="21">
        <v>25</v>
      </c>
    </row>
    <row r="75" spans="1:9" ht="15.5" thickTop="1" thickBot="1" x14ac:dyDescent="0.4">
      <c r="A75" s="39" t="s">
        <v>71</v>
      </c>
      <c r="B75" s="44">
        <v>111</v>
      </c>
      <c r="C75" s="39">
        <v>0</v>
      </c>
      <c r="D75" s="39">
        <v>0</v>
      </c>
      <c r="E75" s="21">
        <v>1000</v>
      </c>
      <c r="F75" s="21">
        <v>2400</v>
      </c>
      <c r="G75" s="21">
        <v>0</v>
      </c>
      <c r="H75" s="21">
        <v>0</v>
      </c>
      <c r="I75" s="21">
        <v>0</v>
      </c>
    </row>
    <row r="76" spans="1:9" ht="15.5" thickTop="1" thickBot="1" x14ac:dyDescent="0.4">
      <c r="A76" s="10" t="s">
        <v>72</v>
      </c>
      <c r="B76" s="11"/>
      <c r="C76" s="12">
        <v>0</v>
      </c>
      <c r="D76" s="12">
        <v>0</v>
      </c>
      <c r="E76" s="12">
        <v>990</v>
      </c>
      <c r="F76" s="12">
        <v>0</v>
      </c>
      <c r="G76" s="12">
        <v>0</v>
      </c>
      <c r="H76" s="12">
        <v>0</v>
      </c>
      <c r="I76" s="12">
        <v>0</v>
      </c>
    </row>
    <row r="77" spans="1:9" ht="15.5" thickTop="1" thickBot="1" x14ac:dyDescent="0.4">
      <c r="A77" s="16" t="s">
        <v>73</v>
      </c>
      <c r="B77" s="17"/>
      <c r="C77" s="18">
        <v>0</v>
      </c>
      <c r="D77" s="18">
        <v>0</v>
      </c>
      <c r="E77" s="18">
        <v>990</v>
      </c>
      <c r="F77" s="18">
        <v>0</v>
      </c>
      <c r="G77" s="18">
        <v>0</v>
      </c>
      <c r="H77" s="18">
        <v>0</v>
      </c>
      <c r="I77" s="18">
        <v>0</v>
      </c>
    </row>
    <row r="78" spans="1:9" ht="15.5" thickTop="1" thickBot="1" x14ac:dyDescent="0.4">
      <c r="A78" s="39" t="s">
        <v>74</v>
      </c>
      <c r="B78" s="20" t="s">
        <v>75</v>
      </c>
      <c r="C78" s="21">
        <v>0</v>
      </c>
      <c r="D78" s="21">
        <v>0</v>
      </c>
      <c r="E78" s="21">
        <v>990</v>
      </c>
      <c r="F78" s="21">
        <v>0</v>
      </c>
      <c r="G78" s="21">
        <v>0</v>
      </c>
      <c r="H78" s="21">
        <v>0</v>
      </c>
      <c r="I78" s="21">
        <v>0</v>
      </c>
    </row>
    <row r="79" spans="1:9" ht="15" thickTop="1" x14ac:dyDescent="0.35"/>
  </sheetData>
  <pageMargins left="0.7" right="0.7" top="0.75" bottom="0.75" header="0.3" footer="0.3"/>
  <pageSetup paperSize="9" scale="8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CFE0-49AD-450B-B33D-05B35AFACA07}">
  <sheetPr>
    <pageSetUpPr fitToPage="1"/>
  </sheetPr>
  <dimension ref="A1:K422"/>
  <sheetViews>
    <sheetView zoomScale="70" zoomScaleNormal="70" workbookViewId="0">
      <selection activeCell="J105" sqref="J105"/>
    </sheetView>
  </sheetViews>
  <sheetFormatPr defaultRowHeight="14.5" x14ac:dyDescent="0.35"/>
  <cols>
    <col min="1" max="1" width="18.54296875" customWidth="1"/>
    <col min="2" max="2" width="7.26953125" customWidth="1"/>
    <col min="3" max="3" width="66.7265625" customWidth="1"/>
    <col min="5" max="5" width="13.453125" customWidth="1"/>
    <col min="6" max="6" width="12.7265625" bestFit="1" customWidth="1"/>
    <col min="7" max="7" width="12.453125" customWidth="1"/>
    <col min="8" max="8" width="12.7265625" customWidth="1"/>
    <col min="9" max="9" width="11.453125" customWidth="1"/>
    <col min="10" max="10" width="10.81640625" customWidth="1"/>
    <col min="11" max="11" width="11.453125" customWidth="1"/>
  </cols>
  <sheetData>
    <row r="1" spans="1:11" ht="28" x14ac:dyDescent="0.6">
      <c r="B1" s="45"/>
      <c r="C1" s="1" t="s">
        <v>241</v>
      </c>
      <c r="D1" s="45"/>
      <c r="E1" s="46"/>
      <c r="F1" s="46"/>
      <c r="G1" s="46"/>
      <c r="H1" s="46"/>
      <c r="I1" s="47"/>
      <c r="J1" s="47"/>
      <c r="K1" s="47"/>
    </row>
    <row r="2" spans="1:11" x14ac:dyDescent="0.35">
      <c r="B2" s="45"/>
      <c r="D2" s="45"/>
      <c r="E2" s="46"/>
      <c r="F2" s="46"/>
      <c r="G2" s="46"/>
      <c r="H2" s="46"/>
      <c r="I2" s="47"/>
      <c r="J2" s="47"/>
      <c r="K2" s="47"/>
    </row>
    <row r="3" spans="1:11" ht="21.5" thickBot="1" x14ac:dyDescent="0.55000000000000004">
      <c r="B3" s="45"/>
      <c r="C3" s="280"/>
      <c r="D3" s="45"/>
      <c r="E3" s="46"/>
      <c r="F3" s="46"/>
      <c r="G3" s="46"/>
      <c r="H3" s="46"/>
      <c r="I3" s="47"/>
      <c r="J3" s="47"/>
      <c r="K3" s="47"/>
    </row>
    <row r="4" spans="1:11" ht="43.5" thickTop="1" thickBot="1" x14ac:dyDescent="0.4">
      <c r="A4" s="8" t="s">
        <v>81</v>
      </c>
      <c r="B4" s="8"/>
      <c r="C4" s="8" t="s">
        <v>82</v>
      </c>
      <c r="D4" s="8" t="s">
        <v>1</v>
      </c>
      <c r="E4" s="9" t="s">
        <v>83</v>
      </c>
      <c r="F4" s="9" t="s">
        <v>242</v>
      </c>
      <c r="G4" s="9" t="s">
        <v>243</v>
      </c>
      <c r="H4" s="9" t="s">
        <v>79</v>
      </c>
      <c r="I4" s="9" t="s">
        <v>3</v>
      </c>
      <c r="J4" s="9" t="s">
        <v>4</v>
      </c>
      <c r="K4" s="9" t="s">
        <v>80</v>
      </c>
    </row>
    <row r="5" spans="1:11" ht="15.5" thickTop="1" thickBot="1" x14ac:dyDescent="0.4">
      <c r="A5" s="48"/>
      <c r="B5" s="49"/>
      <c r="C5" s="50" t="s">
        <v>84</v>
      </c>
      <c r="D5" s="51"/>
      <c r="E5" s="52">
        <f>E6+E99+E107+E122+E155+E162+E179+E218+E230+E239+E242+E273+E285+E315+E339+E368+E376+E393+E399+E402+E411+E416</f>
        <v>103704.06000000001</v>
      </c>
      <c r="F5" s="52">
        <f>SUM(F6+F99+F122+F155+F162+F179+F218+F230+F239+F242+F273+F315+F339+F368+F376+F393+F399+F402+F411+F416)</f>
        <v>108805.34999999999</v>
      </c>
      <c r="G5" s="53">
        <v>100845</v>
      </c>
      <c r="H5" s="52">
        <f>SUM(H6+H99+H107+H122+H155+H162+H179+H218+H230+H239+H242+H273+H285+H315+H339+H368+H376+H393+H399+H402+H411+H416)</f>
        <v>116385</v>
      </c>
      <c r="I5" s="52">
        <f>SUM(I6+I99+I107+I122+I155+I162+I179+I218+I230+I239+I242+I273+I285+I315+I339+I368+I376+I393+I399+I402+I411+I416)</f>
        <v>107005</v>
      </c>
      <c r="J5" s="52">
        <f t="shared" ref="J5:K5" si="0">SUM(J6+J99+J107+J122+J155+J162+J179+J218+J230+J239+J242+J273+J285+J315+J339+J368+J376+J393+J399+J402+J411+J416)</f>
        <v>108645</v>
      </c>
      <c r="K5" s="52">
        <f t="shared" si="0"/>
        <v>108670</v>
      </c>
    </row>
    <row r="6" spans="1:11" ht="15.5" thickTop="1" thickBot="1" x14ac:dyDescent="0.4">
      <c r="A6" s="54" t="s">
        <v>85</v>
      </c>
      <c r="B6" s="55"/>
      <c r="C6" s="283" t="s">
        <v>86</v>
      </c>
      <c r="D6" s="284"/>
      <c r="E6" s="12">
        <f>E7+E9+E19+E24+E36+E58+E61+E69+E90+E94</f>
        <v>61947.78</v>
      </c>
      <c r="F6" s="12">
        <f>SUM(F7+F9+F19+F24+F36+F58+F61+F69+F90+F94)</f>
        <v>68895.070000000007</v>
      </c>
      <c r="G6" s="56">
        <v>66215</v>
      </c>
      <c r="H6" s="12">
        <f>SUM(H7+H9+H19+H24+H36+H58+H61+H69+H90+H94)</f>
        <v>63455</v>
      </c>
      <c r="I6" s="12">
        <f>SUM(I7+I9+I19+I24+I36+I58+I61+I69+I90+I94)</f>
        <v>69125</v>
      </c>
      <c r="J6" s="12">
        <f>SUM(J7+J9+J19+J24+J36+J58+J61+J69+J90+J94)</f>
        <v>70145</v>
      </c>
      <c r="K6" s="12">
        <f>SUM(K7+K9+K19+K24+K36+K58+K61+K69+K90+K94)</f>
        <v>70170</v>
      </c>
    </row>
    <row r="7" spans="1:11" ht="15.5" thickTop="1" thickBot="1" x14ac:dyDescent="0.4">
      <c r="A7" s="57"/>
      <c r="B7" s="57"/>
      <c r="C7" s="58" t="s">
        <v>87</v>
      </c>
      <c r="D7" s="57">
        <v>41</v>
      </c>
      <c r="E7" s="59">
        <f>E8</f>
        <v>31238.06</v>
      </c>
      <c r="F7" s="59">
        <v>34095.050000000003</v>
      </c>
      <c r="G7" s="60">
        <v>34000</v>
      </c>
      <c r="H7" s="59">
        <v>34000</v>
      </c>
      <c r="I7" s="60">
        <v>39400</v>
      </c>
      <c r="J7" s="60">
        <v>40900</v>
      </c>
      <c r="K7" s="60">
        <v>40925</v>
      </c>
    </row>
    <row r="8" spans="1:11" ht="15.5" thickTop="1" thickBot="1" x14ac:dyDescent="0.4">
      <c r="A8" s="61"/>
      <c r="B8" s="61"/>
      <c r="C8" s="62" t="s">
        <v>88</v>
      </c>
      <c r="D8" s="69">
        <v>41</v>
      </c>
      <c r="E8" s="63">
        <v>31238.06</v>
      </c>
      <c r="F8" s="63">
        <v>34095.050000000003</v>
      </c>
      <c r="G8" s="64">
        <v>34000</v>
      </c>
      <c r="H8" s="63">
        <v>34000</v>
      </c>
      <c r="I8" s="64">
        <v>39400</v>
      </c>
      <c r="J8" s="64">
        <v>40900</v>
      </c>
      <c r="K8" s="64">
        <v>40925</v>
      </c>
    </row>
    <row r="9" spans="1:11" ht="15.5" thickTop="1" thickBot="1" x14ac:dyDescent="0.4">
      <c r="A9" s="57"/>
      <c r="B9" s="57"/>
      <c r="C9" s="58" t="s">
        <v>89</v>
      </c>
      <c r="D9" s="57">
        <v>41</v>
      </c>
      <c r="E9" s="59">
        <f>E10+E11+E12+E13+E14+E15+E16+E17+E18</f>
        <v>12625.459999999997</v>
      </c>
      <c r="F9" s="59">
        <f>SUM(F10:F18)</f>
        <v>14301.089999999998</v>
      </c>
      <c r="G9" s="60">
        <v>15130</v>
      </c>
      <c r="H9" s="59">
        <f>SUM(H10:H18)</f>
        <v>15130</v>
      </c>
      <c r="I9" s="60">
        <f>I10+I11+I12+I13+I14+I15+I16+I17+I18</f>
        <v>15480</v>
      </c>
      <c r="J9" s="60">
        <f>J10+J11+J12+J13+J14+J15+J16+J17+J18</f>
        <v>15680</v>
      </c>
      <c r="K9" s="60">
        <f>K10+K11+K12+K13+K14+K15+K16+K17+K18</f>
        <v>15680</v>
      </c>
    </row>
    <row r="10" spans="1:11" ht="15.5" thickTop="1" thickBot="1" x14ac:dyDescent="0.4">
      <c r="A10" s="61"/>
      <c r="B10" s="61"/>
      <c r="C10" s="67" t="s">
        <v>90</v>
      </c>
      <c r="D10" s="69">
        <v>41</v>
      </c>
      <c r="E10" s="63">
        <v>3069.8</v>
      </c>
      <c r="F10" s="63">
        <v>3609</v>
      </c>
      <c r="G10" s="64">
        <v>3900</v>
      </c>
      <c r="H10" s="63">
        <v>3900</v>
      </c>
      <c r="I10" s="64">
        <v>4000</v>
      </c>
      <c r="J10" s="64">
        <v>4100</v>
      </c>
      <c r="K10" s="64">
        <v>4100</v>
      </c>
    </row>
    <row r="11" spans="1:11" ht="15.5" thickTop="1" thickBot="1" x14ac:dyDescent="0.4">
      <c r="A11" s="61"/>
      <c r="B11" s="61"/>
      <c r="C11" s="62" t="s">
        <v>91</v>
      </c>
      <c r="D11" s="69">
        <v>41</v>
      </c>
      <c r="E11" s="63">
        <v>67.2</v>
      </c>
      <c r="F11" s="63">
        <v>66</v>
      </c>
      <c r="G11" s="64">
        <v>100</v>
      </c>
      <c r="H11" s="63">
        <v>100</v>
      </c>
      <c r="I11" s="64">
        <v>50</v>
      </c>
      <c r="J11" s="64">
        <v>50</v>
      </c>
      <c r="K11" s="64">
        <v>50</v>
      </c>
    </row>
    <row r="12" spans="1:11" ht="15.5" thickTop="1" thickBot="1" x14ac:dyDescent="0.4">
      <c r="A12" s="40"/>
      <c r="B12" s="20"/>
      <c r="C12" s="39" t="s">
        <v>92</v>
      </c>
      <c r="D12" s="40">
        <v>41</v>
      </c>
      <c r="E12" s="21">
        <v>492.87</v>
      </c>
      <c r="F12" s="21">
        <v>547.09</v>
      </c>
      <c r="G12" s="68">
        <v>580</v>
      </c>
      <c r="H12" s="21">
        <v>580</v>
      </c>
      <c r="I12" s="68">
        <v>580</v>
      </c>
      <c r="J12" s="68">
        <v>580</v>
      </c>
      <c r="K12" s="68">
        <v>580</v>
      </c>
    </row>
    <row r="13" spans="1:11" ht="15.5" thickTop="1" thickBot="1" x14ac:dyDescent="0.4">
      <c r="A13" s="40"/>
      <c r="B13" s="20"/>
      <c r="C13" s="39" t="s">
        <v>93</v>
      </c>
      <c r="D13" s="40">
        <v>41</v>
      </c>
      <c r="E13" s="21">
        <v>5029.21</v>
      </c>
      <c r="F13" s="21">
        <v>5570.25</v>
      </c>
      <c r="G13" s="68">
        <v>5900</v>
      </c>
      <c r="H13" s="21">
        <v>5900</v>
      </c>
      <c r="I13" s="68">
        <v>5900</v>
      </c>
      <c r="J13" s="68">
        <v>6000</v>
      </c>
      <c r="K13" s="68">
        <v>6000</v>
      </c>
    </row>
    <row r="14" spans="1:11" ht="15.5" thickTop="1" thickBot="1" x14ac:dyDescent="0.4">
      <c r="A14" s="20"/>
      <c r="B14" s="20"/>
      <c r="C14" s="39" t="s">
        <v>94</v>
      </c>
      <c r="D14" s="40">
        <v>41</v>
      </c>
      <c r="E14" s="21">
        <v>782.8</v>
      </c>
      <c r="F14" s="21">
        <v>390.55</v>
      </c>
      <c r="G14" s="68">
        <v>450</v>
      </c>
      <c r="H14" s="21">
        <v>450</v>
      </c>
      <c r="I14" s="68">
        <v>450</v>
      </c>
      <c r="J14" s="68">
        <v>450</v>
      </c>
      <c r="K14" s="68">
        <v>450</v>
      </c>
    </row>
    <row r="15" spans="1:11" ht="15.5" thickTop="1" thickBot="1" x14ac:dyDescent="0.4">
      <c r="A15" s="40"/>
      <c r="B15" s="20"/>
      <c r="C15" s="39" t="s">
        <v>95</v>
      </c>
      <c r="D15" s="40">
        <v>41</v>
      </c>
      <c r="E15" s="21">
        <v>274.88</v>
      </c>
      <c r="F15" s="21">
        <v>890.77</v>
      </c>
      <c r="G15" s="68">
        <v>850</v>
      </c>
      <c r="H15" s="21">
        <v>850</v>
      </c>
      <c r="I15" s="68">
        <v>1000</v>
      </c>
      <c r="J15" s="68">
        <v>1000</v>
      </c>
      <c r="K15" s="68">
        <v>1000</v>
      </c>
    </row>
    <row r="16" spans="1:11" ht="15.5" thickTop="1" thickBot="1" x14ac:dyDescent="0.4">
      <c r="A16" s="40"/>
      <c r="B16" s="20"/>
      <c r="C16" s="39" t="s">
        <v>96</v>
      </c>
      <c r="D16" s="40">
        <v>41</v>
      </c>
      <c r="E16" s="21">
        <v>243.71</v>
      </c>
      <c r="F16" s="21">
        <v>316.63</v>
      </c>
      <c r="G16" s="68">
        <v>350</v>
      </c>
      <c r="H16" s="21">
        <v>350</v>
      </c>
      <c r="I16" s="68">
        <v>400</v>
      </c>
      <c r="J16" s="68">
        <v>400</v>
      </c>
      <c r="K16" s="68">
        <v>400</v>
      </c>
    </row>
    <row r="17" spans="1:11" ht="15.5" thickTop="1" thickBot="1" x14ac:dyDescent="0.4">
      <c r="A17" s="61"/>
      <c r="B17" s="61"/>
      <c r="C17" s="62" t="s">
        <v>97</v>
      </c>
      <c r="D17" s="69">
        <v>41</v>
      </c>
      <c r="E17" s="63">
        <v>1691.71</v>
      </c>
      <c r="F17" s="63">
        <v>1889.55</v>
      </c>
      <c r="G17" s="64">
        <v>2000</v>
      </c>
      <c r="H17" s="63">
        <v>2000</v>
      </c>
      <c r="I17" s="64">
        <v>2000</v>
      </c>
      <c r="J17" s="64">
        <v>2000</v>
      </c>
      <c r="K17" s="64">
        <v>2000</v>
      </c>
    </row>
    <row r="18" spans="1:11" ht="15.5" thickTop="1" thickBot="1" x14ac:dyDescent="0.4">
      <c r="A18" s="61"/>
      <c r="B18" s="61"/>
      <c r="C18" s="62" t="s">
        <v>98</v>
      </c>
      <c r="D18" s="69">
        <v>41</v>
      </c>
      <c r="E18" s="63">
        <v>973.28</v>
      </c>
      <c r="F18" s="63">
        <v>1021.25</v>
      </c>
      <c r="G18" s="64">
        <v>1000</v>
      </c>
      <c r="H18" s="63">
        <v>1000</v>
      </c>
      <c r="I18" s="64">
        <v>1100</v>
      </c>
      <c r="J18" s="64">
        <v>1100</v>
      </c>
      <c r="K18" s="64">
        <v>1100</v>
      </c>
    </row>
    <row r="19" spans="1:11" ht="15.5" thickTop="1" thickBot="1" x14ac:dyDescent="0.4">
      <c r="A19" s="57"/>
      <c r="B19" s="57"/>
      <c r="C19" s="58" t="s">
        <v>99</v>
      </c>
      <c r="D19" s="57">
        <v>41</v>
      </c>
      <c r="E19" s="59">
        <f>E20</f>
        <v>468.9</v>
      </c>
      <c r="F19" s="59">
        <f>SUM(F20:F23)</f>
        <v>1574.26</v>
      </c>
      <c r="G19" s="60">
        <v>1100</v>
      </c>
      <c r="H19" s="59">
        <v>150</v>
      </c>
      <c r="I19" s="60">
        <v>150</v>
      </c>
      <c r="J19" s="60">
        <v>100</v>
      </c>
      <c r="K19" s="60">
        <v>100</v>
      </c>
    </row>
    <row r="20" spans="1:11" ht="15.5" thickTop="1" thickBot="1" x14ac:dyDescent="0.4">
      <c r="A20" s="61"/>
      <c r="B20" s="61"/>
      <c r="C20" s="70" t="s">
        <v>100</v>
      </c>
      <c r="D20" s="61">
        <v>41</v>
      </c>
      <c r="E20" s="71">
        <v>468.9</v>
      </c>
      <c r="F20" s="71">
        <v>1574.26</v>
      </c>
      <c r="G20" s="64">
        <v>1100</v>
      </c>
      <c r="H20" s="71">
        <f>SUM(H21:H22)</f>
        <v>150</v>
      </c>
      <c r="I20" s="65">
        <v>150</v>
      </c>
      <c r="J20" s="65">
        <v>100</v>
      </c>
      <c r="K20" s="65">
        <v>100</v>
      </c>
    </row>
    <row r="21" spans="1:11" ht="15.5" thickTop="1" thickBot="1" x14ac:dyDescent="0.4">
      <c r="A21" s="69"/>
      <c r="B21" s="69"/>
      <c r="C21" s="62" t="s">
        <v>101</v>
      </c>
      <c r="D21" s="69">
        <v>41</v>
      </c>
      <c r="E21" s="63">
        <v>0</v>
      </c>
      <c r="F21" s="63">
        <v>0</v>
      </c>
      <c r="G21" s="64">
        <v>500</v>
      </c>
      <c r="H21" s="63">
        <v>50</v>
      </c>
      <c r="I21" s="64">
        <v>50</v>
      </c>
      <c r="J21" s="64">
        <v>25</v>
      </c>
      <c r="K21" s="64">
        <v>25</v>
      </c>
    </row>
    <row r="22" spans="1:11" ht="15.5" thickTop="1" thickBot="1" x14ac:dyDescent="0.4">
      <c r="A22" s="69"/>
      <c r="B22" s="69"/>
      <c r="C22" s="62" t="s">
        <v>102</v>
      </c>
      <c r="D22" s="69">
        <v>41</v>
      </c>
      <c r="E22" s="63">
        <v>0</v>
      </c>
      <c r="F22" s="63">
        <v>0</v>
      </c>
      <c r="G22" s="64">
        <v>100</v>
      </c>
      <c r="H22" s="63">
        <v>100</v>
      </c>
      <c r="I22" s="64">
        <v>50</v>
      </c>
      <c r="J22" s="64">
        <v>25</v>
      </c>
      <c r="K22" s="64">
        <v>25</v>
      </c>
    </row>
    <row r="23" spans="1:11" ht="15.5" thickTop="1" thickBot="1" x14ac:dyDescent="0.4">
      <c r="A23" s="69"/>
      <c r="B23" s="69"/>
      <c r="C23" s="62" t="s">
        <v>103</v>
      </c>
      <c r="D23" s="69">
        <v>41</v>
      </c>
      <c r="E23" s="63">
        <v>0</v>
      </c>
      <c r="F23" s="63">
        <v>0</v>
      </c>
      <c r="G23" s="64">
        <v>500</v>
      </c>
      <c r="H23" s="63">
        <v>0</v>
      </c>
      <c r="I23" s="64">
        <v>50</v>
      </c>
      <c r="J23" s="64">
        <v>50</v>
      </c>
      <c r="K23" s="64">
        <v>50</v>
      </c>
    </row>
    <row r="24" spans="1:11" ht="15.5" thickTop="1" thickBot="1" x14ac:dyDescent="0.4">
      <c r="A24" s="57"/>
      <c r="B24" s="57"/>
      <c r="C24" s="58" t="s">
        <v>104</v>
      </c>
      <c r="D24" s="57">
        <v>41</v>
      </c>
      <c r="E24" s="59">
        <f>E25+E28+E29+E32</f>
        <v>1798.88</v>
      </c>
      <c r="F24" s="59">
        <f>SUM(F25:F35)</f>
        <v>2109.34</v>
      </c>
      <c r="G24" s="60">
        <v>2000</v>
      </c>
      <c r="H24" s="59">
        <f>SUM(H25+H28+H29+H32+H33)</f>
        <v>1740</v>
      </c>
      <c r="I24" s="60">
        <f>I25+I28+I29+I32+I33</f>
        <v>2000</v>
      </c>
      <c r="J24" s="60">
        <f>J25+J28+J29+J32+J33</f>
        <v>2050</v>
      </c>
      <c r="K24" s="60">
        <f>K25+K28+K29+K32+K33</f>
        <v>2050</v>
      </c>
    </row>
    <row r="25" spans="1:11" ht="15.5" thickTop="1" thickBot="1" x14ac:dyDescent="0.4">
      <c r="A25" s="20"/>
      <c r="B25" s="20"/>
      <c r="C25" s="19" t="s">
        <v>105</v>
      </c>
      <c r="D25" s="20">
        <v>41</v>
      </c>
      <c r="E25" s="23">
        <v>1163.1600000000001</v>
      </c>
      <c r="F25" s="23">
        <v>1284.3800000000001</v>
      </c>
      <c r="G25" s="68">
        <v>1200</v>
      </c>
      <c r="H25" s="23">
        <f>SUM(H26:H27)</f>
        <v>800</v>
      </c>
      <c r="I25" s="72">
        <v>850</v>
      </c>
      <c r="J25" s="72">
        <v>900</v>
      </c>
      <c r="K25" s="72">
        <v>900</v>
      </c>
    </row>
    <row r="26" spans="1:11" ht="15.5" thickTop="1" thickBot="1" x14ac:dyDescent="0.4">
      <c r="A26" s="40"/>
      <c r="B26" s="20"/>
      <c r="C26" s="39" t="s">
        <v>106</v>
      </c>
      <c r="D26" s="40">
        <v>41</v>
      </c>
      <c r="E26" s="21">
        <v>0</v>
      </c>
      <c r="F26" s="21">
        <v>0</v>
      </c>
      <c r="G26" s="68">
        <v>600</v>
      </c>
      <c r="H26" s="21">
        <v>400</v>
      </c>
      <c r="I26" s="68">
        <v>450</v>
      </c>
      <c r="J26" s="68">
        <v>500</v>
      </c>
      <c r="K26" s="68">
        <v>500</v>
      </c>
    </row>
    <row r="27" spans="1:11" ht="15.5" thickTop="1" thickBot="1" x14ac:dyDescent="0.4">
      <c r="A27" s="40"/>
      <c r="B27" s="20"/>
      <c r="C27" s="39" t="s">
        <v>107</v>
      </c>
      <c r="D27" s="40">
        <v>41</v>
      </c>
      <c r="E27" s="21">
        <v>0</v>
      </c>
      <c r="F27" s="21">
        <v>0</v>
      </c>
      <c r="G27" s="68">
        <v>600</v>
      </c>
      <c r="H27" s="21">
        <v>400</v>
      </c>
      <c r="I27" s="68">
        <v>400</v>
      </c>
      <c r="J27" s="68">
        <v>400</v>
      </c>
      <c r="K27" s="68">
        <v>400</v>
      </c>
    </row>
    <row r="28" spans="1:11" ht="15.5" thickTop="1" thickBot="1" x14ac:dyDescent="0.4">
      <c r="A28" s="40"/>
      <c r="B28" s="20"/>
      <c r="C28" s="19" t="s">
        <v>108</v>
      </c>
      <c r="D28" s="20">
        <v>41</v>
      </c>
      <c r="E28" s="23">
        <v>37.58</v>
      </c>
      <c r="F28" s="23">
        <v>81</v>
      </c>
      <c r="G28" s="68">
        <v>100</v>
      </c>
      <c r="H28" s="23">
        <v>100</v>
      </c>
      <c r="I28" s="72">
        <v>100</v>
      </c>
      <c r="J28" s="72">
        <v>100</v>
      </c>
      <c r="K28" s="72">
        <v>100</v>
      </c>
    </row>
    <row r="29" spans="1:11" ht="15.5" thickTop="1" thickBot="1" x14ac:dyDescent="0.4">
      <c r="A29" s="20"/>
      <c r="B29" s="20"/>
      <c r="C29" s="19" t="s">
        <v>109</v>
      </c>
      <c r="D29" s="20">
        <v>41</v>
      </c>
      <c r="E29" s="23">
        <v>165.24</v>
      </c>
      <c r="F29" s="23">
        <v>217.16</v>
      </c>
      <c r="G29" s="68">
        <v>300</v>
      </c>
      <c r="H29" s="23">
        <f>SUM(H30:H31)</f>
        <v>200</v>
      </c>
      <c r="I29" s="72">
        <v>300</v>
      </c>
      <c r="J29" s="72">
        <v>300</v>
      </c>
      <c r="K29" s="72">
        <v>300</v>
      </c>
    </row>
    <row r="30" spans="1:11" ht="15.5" thickTop="1" thickBot="1" x14ac:dyDescent="0.4">
      <c r="A30" s="40"/>
      <c r="B30" s="20"/>
      <c r="C30" s="39" t="s">
        <v>110</v>
      </c>
      <c r="D30" s="40">
        <v>41</v>
      </c>
      <c r="E30" s="21">
        <v>0</v>
      </c>
      <c r="F30" s="21">
        <v>0</v>
      </c>
      <c r="G30" s="68">
        <v>150</v>
      </c>
      <c r="H30" s="21">
        <v>50</v>
      </c>
      <c r="I30" s="68">
        <v>150</v>
      </c>
      <c r="J30" s="68">
        <v>150</v>
      </c>
      <c r="K30" s="68">
        <v>150</v>
      </c>
    </row>
    <row r="31" spans="1:11" ht="15.5" thickTop="1" thickBot="1" x14ac:dyDescent="0.4">
      <c r="A31" s="40"/>
      <c r="B31" s="20"/>
      <c r="C31" s="39" t="s">
        <v>111</v>
      </c>
      <c r="D31" s="40">
        <v>41</v>
      </c>
      <c r="E31" s="21">
        <v>0</v>
      </c>
      <c r="F31" s="21">
        <v>0</v>
      </c>
      <c r="G31" s="68">
        <v>50</v>
      </c>
      <c r="H31" s="21">
        <v>150</v>
      </c>
      <c r="I31" s="68">
        <v>150</v>
      </c>
      <c r="J31" s="68">
        <v>150</v>
      </c>
      <c r="K31" s="68">
        <v>150</v>
      </c>
    </row>
    <row r="32" spans="1:11" ht="15.5" thickTop="1" thickBot="1" x14ac:dyDescent="0.4">
      <c r="A32" s="20"/>
      <c r="B32" s="20"/>
      <c r="C32" s="19" t="s">
        <v>112</v>
      </c>
      <c r="D32" s="20">
        <v>41</v>
      </c>
      <c r="E32" s="23">
        <v>432.9</v>
      </c>
      <c r="F32" s="23">
        <v>100</v>
      </c>
      <c r="G32" s="68">
        <v>100</v>
      </c>
      <c r="H32" s="23">
        <v>240</v>
      </c>
      <c r="I32" s="72">
        <v>250</v>
      </c>
      <c r="J32" s="72">
        <v>250</v>
      </c>
      <c r="K32" s="72">
        <v>250</v>
      </c>
    </row>
    <row r="33" spans="1:11" ht="15.5" thickTop="1" thickBot="1" x14ac:dyDescent="0.4">
      <c r="A33" s="20"/>
      <c r="B33" s="20"/>
      <c r="C33" s="19" t="s">
        <v>113</v>
      </c>
      <c r="D33" s="20">
        <v>41</v>
      </c>
      <c r="E33" s="23">
        <v>0</v>
      </c>
      <c r="F33" s="23">
        <v>426.8</v>
      </c>
      <c r="G33" s="68">
        <v>300</v>
      </c>
      <c r="H33" s="23">
        <f>SUM(H34:H35)</f>
        <v>400</v>
      </c>
      <c r="I33" s="72">
        <v>500</v>
      </c>
      <c r="J33" s="72">
        <v>500</v>
      </c>
      <c r="K33" s="72">
        <v>500</v>
      </c>
    </row>
    <row r="34" spans="1:11" ht="15.5" thickTop="1" thickBot="1" x14ac:dyDescent="0.4">
      <c r="A34" s="40"/>
      <c r="B34" s="20"/>
      <c r="C34" s="39" t="s">
        <v>114</v>
      </c>
      <c r="D34" s="40">
        <v>41</v>
      </c>
      <c r="E34" s="21">
        <v>0</v>
      </c>
      <c r="F34" s="21">
        <v>0</v>
      </c>
      <c r="G34" s="68">
        <v>150</v>
      </c>
      <c r="H34" s="21">
        <v>150</v>
      </c>
      <c r="I34" s="68">
        <v>200</v>
      </c>
      <c r="J34" s="68">
        <v>200</v>
      </c>
      <c r="K34" s="68">
        <v>200</v>
      </c>
    </row>
    <row r="35" spans="1:11" ht="15.5" thickTop="1" thickBot="1" x14ac:dyDescent="0.4">
      <c r="A35" s="40"/>
      <c r="B35" s="20"/>
      <c r="C35" s="39" t="s">
        <v>115</v>
      </c>
      <c r="D35" s="40">
        <v>41</v>
      </c>
      <c r="E35" s="21">
        <v>0</v>
      </c>
      <c r="F35" s="21">
        <v>0</v>
      </c>
      <c r="G35" s="68">
        <v>150</v>
      </c>
      <c r="H35" s="21">
        <v>250</v>
      </c>
      <c r="I35" s="68">
        <v>300</v>
      </c>
      <c r="J35" s="68">
        <v>300</v>
      </c>
      <c r="K35" s="68">
        <v>300</v>
      </c>
    </row>
    <row r="36" spans="1:11" ht="15.5" thickTop="1" thickBot="1" x14ac:dyDescent="0.4">
      <c r="A36" s="57"/>
      <c r="B36" s="57"/>
      <c r="C36" s="58" t="s">
        <v>116</v>
      </c>
      <c r="D36" s="57"/>
      <c r="E36" s="59">
        <f>E45+E52+E54+E55</f>
        <v>2142.08</v>
      </c>
      <c r="F36" s="59">
        <f>SUM(F37:F57)</f>
        <v>1718.3600000000001</v>
      </c>
      <c r="G36" s="60">
        <v>4165</v>
      </c>
      <c r="H36" s="59">
        <f>SUM(H37+H38+H39+H40+H41+H45+H51+H52+H53+H54+H55+H56+H57)</f>
        <v>2300</v>
      </c>
      <c r="I36" s="60">
        <f>I37+I38+I39+I40+I41+I45+I52+I54+I55+I56+I57</f>
        <v>1705</v>
      </c>
      <c r="J36" s="60">
        <f>J37+J38+J39+J40+J41+J45+J52+J54+J55+J56+J57</f>
        <v>1865</v>
      </c>
      <c r="K36" s="60">
        <f>K37+K38+K39+K40+K41+K45+K52+K54+K55+K56+K57</f>
        <v>1865</v>
      </c>
    </row>
    <row r="37" spans="1:11" ht="15.5" thickTop="1" thickBot="1" x14ac:dyDescent="0.4">
      <c r="A37" s="73"/>
      <c r="B37" s="73"/>
      <c r="C37" s="74" t="s">
        <v>117</v>
      </c>
      <c r="D37" s="75">
        <v>41</v>
      </c>
      <c r="E37" s="76">
        <v>0</v>
      </c>
      <c r="F37" s="76">
        <v>0</v>
      </c>
      <c r="G37" s="77">
        <v>50</v>
      </c>
      <c r="H37" s="101">
        <v>50</v>
      </c>
      <c r="I37" s="92">
        <v>50</v>
      </c>
      <c r="J37" s="92">
        <v>50</v>
      </c>
      <c r="K37" s="92">
        <v>50</v>
      </c>
    </row>
    <row r="38" spans="1:11" ht="15.5" thickTop="1" thickBot="1" x14ac:dyDescent="0.4">
      <c r="A38" s="73"/>
      <c r="B38" s="73"/>
      <c r="C38" s="74" t="s">
        <v>118</v>
      </c>
      <c r="D38" s="75">
        <v>41</v>
      </c>
      <c r="E38" s="76">
        <v>0</v>
      </c>
      <c r="F38" s="76">
        <v>0</v>
      </c>
      <c r="G38" s="77">
        <v>50</v>
      </c>
      <c r="H38" s="101">
        <v>95</v>
      </c>
      <c r="I38" s="92">
        <v>50</v>
      </c>
      <c r="J38" s="92">
        <v>50</v>
      </c>
      <c r="K38" s="92">
        <v>50</v>
      </c>
    </row>
    <row r="39" spans="1:11" ht="15.5" thickTop="1" thickBot="1" x14ac:dyDescent="0.4">
      <c r="A39" s="73"/>
      <c r="B39" s="73"/>
      <c r="C39" s="74" t="s">
        <v>119</v>
      </c>
      <c r="D39" s="75">
        <v>41</v>
      </c>
      <c r="E39" s="76">
        <v>0</v>
      </c>
      <c r="F39" s="76">
        <v>29.53</v>
      </c>
      <c r="G39" s="77">
        <v>50</v>
      </c>
      <c r="H39" s="101">
        <v>0</v>
      </c>
      <c r="I39" s="92">
        <v>50</v>
      </c>
      <c r="J39" s="92">
        <v>50</v>
      </c>
      <c r="K39" s="92">
        <v>50</v>
      </c>
    </row>
    <row r="40" spans="1:11" ht="15.5" thickTop="1" thickBot="1" x14ac:dyDescent="0.4">
      <c r="A40" s="73"/>
      <c r="B40" s="73"/>
      <c r="C40" s="74" t="s">
        <v>120</v>
      </c>
      <c r="D40" s="75">
        <v>41</v>
      </c>
      <c r="E40" s="76">
        <v>0</v>
      </c>
      <c r="F40" s="76">
        <v>0</v>
      </c>
      <c r="G40" s="77">
        <v>50</v>
      </c>
      <c r="H40" s="101">
        <v>50</v>
      </c>
      <c r="I40" s="92">
        <v>50</v>
      </c>
      <c r="J40" s="92">
        <v>50</v>
      </c>
      <c r="K40" s="92">
        <v>50</v>
      </c>
    </row>
    <row r="41" spans="1:11" ht="15.5" thickTop="1" thickBot="1" x14ac:dyDescent="0.4">
      <c r="A41" s="20"/>
      <c r="B41" s="20"/>
      <c r="C41" s="19" t="s">
        <v>121</v>
      </c>
      <c r="D41" s="41">
        <v>111</v>
      </c>
      <c r="E41" s="23">
        <v>0</v>
      </c>
      <c r="F41" s="23">
        <v>41.64</v>
      </c>
      <c r="G41" s="68">
        <v>45</v>
      </c>
      <c r="H41" s="23">
        <v>45</v>
      </c>
      <c r="I41" s="72">
        <v>45</v>
      </c>
      <c r="J41" s="72">
        <v>45</v>
      </c>
      <c r="K41" s="72">
        <v>45</v>
      </c>
    </row>
    <row r="42" spans="1:11" ht="15.5" thickTop="1" thickBot="1" x14ac:dyDescent="0.4">
      <c r="A42" s="40"/>
      <c r="B42" s="40"/>
      <c r="C42" s="39" t="s">
        <v>122</v>
      </c>
      <c r="D42" s="41">
        <v>111</v>
      </c>
      <c r="E42" s="21">
        <v>0</v>
      </c>
      <c r="F42" s="21">
        <v>0</v>
      </c>
      <c r="G42" s="68">
        <v>0</v>
      </c>
      <c r="H42" s="21">
        <v>0</v>
      </c>
      <c r="I42" s="68">
        <v>0</v>
      </c>
      <c r="J42" s="68">
        <v>0</v>
      </c>
      <c r="K42" s="68">
        <v>0</v>
      </c>
    </row>
    <row r="43" spans="1:11" ht="15.5" thickTop="1" thickBot="1" x14ac:dyDescent="0.4">
      <c r="A43" s="40"/>
      <c r="B43" s="20"/>
      <c r="C43" s="39" t="s">
        <v>123</v>
      </c>
      <c r="D43" s="41">
        <v>111</v>
      </c>
      <c r="E43" s="21">
        <v>0</v>
      </c>
      <c r="F43" s="21">
        <v>0</v>
      </c>
      <c r="G43" s="68">
        <v>0</v>
      </c>
      <c r="H43" s="21">
        <v>0</v>
      </c>
      <c r="I43" s="68">
        <v>0</v>
      </c>
      <c r="J43" s="68">
        <v>0</v>
      </c>
      <c r="K43" s="68">
        <v>0</v>
      </c>
    </row>
    <row r="44" spans="1:11" ht="15.5" thickTop="1" thickBot="1" x14ac:dyDescent="0.4">
      <c r="A44" s="40"/>
      <c r="B44" s="20"/>
      <c r="C44" s="39" t="s">
        <v>124</v>
      </c>
      <c r="D44" s="41">
        <v>111</v>
      </c>
      <c r="E44" s="21">
        <v>0</v>
      </c>
      <c r="F44" s="21">
        <v>0</v>
      </c>
      <c r="G44" s="68">
        <v>45</v>
      </c>
      <c r="H44" s="21">
        <v>45</v>
      </c>
      <c r="I44" s="68">
        <v>45</v>
      </c>
      <c r="J44" s="68">
        <v>45</v>
      </c>
      <c r="K44" s="68">
        <v>45</v>
      </c>
    </row>
    <row r="45" spans="1:11" ht="15.5" thickTop="1" thickBot="1" x14ac:dyDescent="0.4">
      <c r="A45" s="20"/>
      <c r="B45" s="20"/>
      <c r="C45" s="19" t="s">
        <v>121</v>
      </c>
      <c r="D45" s="20">
        <v>41</v>
      </c>
      <c r="E45" s="23">
        <v>1269.54</v>
      </c>
      <c r="F45" s="23">
        <v>1149.1400000000001</v>
      </c>
      <c r="G45" s="68">
        <v>3400</v>
      </c>
      <c r="H45" s="23">
        <v>1140</v>
      </c>
      <c r="I45" s="72">
        <f>I46+I47+I48+I49+I50</f>
        <v>1040</v>
      </c>
      <c r="J45" s="72">
        <f>J46+J47+J48+J49+J50</f>
        <v>1200</v>
      </c>
      <c r="K45" s="72">
        <v>1200</v>
      </c>
    </row>
    <row r="46" spans="1:11" ht="15.5" thickTop="1" thickBot="1" x14ac:dyDescent="0.4">
      <c r="A46" s="40"/>
      <c r="B46" s="40"/>
      <c r="C46" s="39" t="s">
        <v>122</v>
      </c>
      <c r="D46" s="40">
        <v>41</v>
      </c>
      <c r="E46" s="21">
        <v>0</v>
      </c>
      <c r="F46" s="21">
        <v>0</v>
      </c>
      <c r="G46" s="68">
        <v>100</v>
      </c>
      <c r="H46" s="21">
        <v>100</v>
      </c>
      <c r="I46" s="68">
        <v>100</v>
      </c>
      <c r="J46" s="68">
        <v>100</v>
      </c>
      <c r="K46" s="68">
        <v>100</v>
      </c>
    </row>
    <row r="47" spans="1:11" ht="15.5" thickTop="1" thickBot="1" x14ac:dyDescent="0.4">
      <c r="A47" s="20"/>
      <c r="B47" s="20"/>
      <c r="C47" s="39" t="s">
        <v>123</v>
      </c>
      <c r="D47" s="40">
        <v>41</v>
      </c>
      <c r="E47" s="21">
        <v>0</v>
      </c>
      <c r="F47" s="21">
        <v>0</v>
      </c>
      <c r="G47" s="68">
        <v>300</v>
      </c>
      <c r="H47" s="21">
        <v>300</v>
      </c>
      <c r="I47" s="68">
        <v>200</v>
      </c>
      <c r="J47" s="68">
        <v>200</v>
      </c>
      <c r="K47" s="68">
        <v>200</v>
      </c>
    </row>
    <row r="48" spans="1:11" ht="15.5" thickTop="1" thickBot="1" x14ac:dyDescent="0.4">
      <c r="A48" s="20"/>
      <c r="B48" s="20"/>
      <c r="C48" s="39" t="s">
        <v>124</v>
      </c>
      <c r="D48" s="40">
        <v>41</v>
      </c>
      <c r="E48" s="21">
        <v>0</v>
      </c>
      <c r="F48" s="21">
        <v>0</v>
      </c>
      <c r="G48" s="68">
        <v>400</v>
      </c>
      <c r="H48" s="21">
        <v>140</v>
      </c>
      <c r="I48" s="68">
        <v>140</v>
      </c>
      <c r="J48" s="68">
        <v>300</v>
      </c>
      <c r="K48" s="68">
        <v>300</v>
      </c>
    </row>
    <row r="49" spans="1:11" ht="15.5" thickTop="1" thickBot="1" x14ac:dyDescent="0.4">
      <c r="A49" s="20"/>
      <c r="B49" s="20"/>
      <c r="C49" s="39" t="s">
        <v>125</v>
      </c>
      <c r="D49" s="40">
        <v>41</v>
      </c>
      <c r="E49" s="21">
        <v>0</v>
      </c>
      <c r="F49" s="21">
        <v>0</v>
      </c>
      <c r="G49" s="68">
        <v>100</v>
      </c>
      <c r="H49" s="21">
        <v>100</v>
      </c>
      <c r="I49" s="68">
        <v>100</v>
      </c>
      <c r="J49" s="68">
        <v>100</v>
      </c>
      <c r="K49" s="68">
        <v>100</v>
      </c>
    </row>
    <row r="50" spans="1:11" ht="15.5" thickTop="1" thickBot="1" x14ac:dyDescent="0.4">
      <c r="A50" s="20"/>
      <c r="B50" s="20"/>
      <c r="C50" s="39" t="s">
        <v>126</v>
      </c>
      <c r="D50" s="40">
        <v>41</v>
      </c>
      <c r="E50" s="21">
        <v>0</v>
      </c>
      <c r="F50" s="21">
        <v>0</v>
      </c>
      <c r="G50" s="68">
        <v>1000</v>
      </c>
      <c r="H50" s="21">
        <v>500</v>
      </c>
      <c r="I50" s="68">
        <v>500</v>
      </c>
      <c r="J50" s="68">
        <v>500</v>
      </c>
      <c r="K50" s="68">
        <v>500</v>
      </c>
    </row>
    <row r="51" spans="1:11" ht="15.5" thickTop="1" thickBot="1" x14ac:dyDescent="0.4">
      <c r="A51" s="20"/>
      <c r="B51" s="20"/>
      <c r="C51" s="39" t="s">
        <v>126</v>
      </c>
      <c r="D51" s="41" t="s">
        <v>56</v>
      </c>
      <c r="E51" s="21">
        <v>0</v>
      </c>
      <c r="F51" s="21">
        <v>0</v>
      </c>
      <c r="G51" s="68">
        <v>1500</v>
      </c>
      <c r="H51" s="23">
        <v>500</v>
      </c>
      <c r="I51" s="72">
        <v>0</v>
      </c>
      <c r="J51" s="72">
        <v>0</v>
      </c>
      <c r="K51" s="72">
        <v>0</v>
      </c>
    </row>
    <row r="52" spans="1:11" ht="15.5" thickTop="1" thickBot="1" x14ac:dyDescent="0.4">
      <c r="A52" s="78"/>
      <c r="B52" s="61"/>
      <c r="C52" s="67" t="s">
        <v>127</v>
      </c>
      <c r="D52" s="69">
        <v>41</v>
      </c>
      <c r="E52" s="63">
        <v>40</v>
      </c>
      <c r="F52" s="63">
        <v>73</v>
      </c>
      <c r="G52" s="64">
        <v>20</v>
      </c>
      <c r="H52" s="71">
        <v>20</v>
      </c>
      <c r="I52" s="65">
        <v>20</v>
      </c>
      <c r="J52" s="65">
        <v>20</v>
      </c>
      <c r="K52" s="65">
        <v>20</v>
      </c>
    </row>
    <row r="53" spans="1:11" ht="15.5" thickTop="1" thickBot="1" x14ac:dyDescent="0.4">
      <c r="A53" s="78"/>
      <c r="B53" s="61"/>
      <c r="C53" s="67" t="s">
        <v>292</v>
      </c>
      <c r="D53" s="69">
        <v>41</v>
      </c>
      <c r="E53" s="63">
        <v>0</v>
      </c>
      <c r="F53" s="63">
        <v>3.48</v>
      </c>
      <c r="G53" s="64">
        <v>0</v>
      </c>
      <c r="H53" s="71">
        <v>0</v>
      </c>
      <c r="I53" s="65">
        <v>0</v>
      </c>
      <c r="J53" s="65">
        <v>0</v>
      </c>
      <c r="K53" s="65">
        <v>0</v>
      </c>
    </row>
    <row r="54" spans="1:11" ht="15.5" thickTop="1" thickBot="1" x14ac:dyDescent="0.4">
      <c r="A54" s="78"/>
      <c r="B54" s="61"/>
      <c r="C54" s="67" t="s">
        <v>128</v>
      </c>
      <c r="D54" s="69">
        <v>41</v>
      </c>
      <c r="E54" s="63">
        <v>632.52</v>
      </c>
      <c r="F54" s="63">
        <v>112.82</v>
      </c>
      <c r="G54" s="64">
        <v>200</v>
      </c>
      <c r="H54" s="71">
        <v>200</v>
      </c>
      <c r="I54" s="65">
        <v>100</v>
      </c>
      <c r="J54" s="65">
        <v>100</v>
      </c>
      <c r="K54" s="65">
        <v>100</v>
      </c>
    </row>
    <row r="55" spans="1:11" ht="15.5" thickTop="1" thickBot="1" x14ac:dyDescent="0.4">
      <c r="A55" s="79"/>
      <c r="B55" s="37"/>
      <c r="C55" s="79" t="s">
        <v>129</v>
      </c>
      <c r="D55" s="80">
        <v>41</v>
      </c>
      <c r="E55" s="81">
        <v>200.02</v>
      </c>
      <c r="F55" s="81">
        <v>120</v>
      </c>
      <c r="G55" s="82">
        <v>100</v>
      </c>
      <c r="H55" s="38">
        <v>0</v>
      </c>
      <c r="I55" s="281">
        <v>100</v>
      </c>
      <c r="J55" s="281">
        <v>100</v>
      </c>
      <c r="K55" s="281">
        <v>100</v>
      </c>
    </row>
    <row r="56" spans="1:11" ht="15.5" thickTop="1" thickBot="1" x14ac:dyDescent="0.4">
      <c r="A56" s="79"/>
      <c r="B56" s="37"/>
      <c r="C56" s="79" t="s">
        <v>130</v>
      </c>
      <c r="D56" s="80">
        <v>41</v>
      </c>
      <c r="E56" s="81">
        <v>0</v>
      </c>
      <c r="F56" s="81">
        <v>0</v>
      </c>
      <c r="G56" s="82">
        <v>100</v>
      </c>
      <c r="H56" s="38">
        <v>100</v>
      </c>
      <c r="I56" s="281">
        <v>100</v>
      </c>
      <c r="J56" s="281">
        <v>100</v>
      </c>
      <c r="K56" s="281">
        <v>100</v>
      </c>
    </row>
    <row r="57" spans="1:11" ht="15.5" thickTop="1" thickBot="1" x14ac:dyDescent="0.4">
      <c r="A57" s="67"/>
      <c r="B57" s="61"/>
      <c r="C57" s="67" t="s">
        <v>131</v>
      </c>
      <c r="D57" s="69">
        <v>41</v>
      </c>
      <c r="E57" s="63">
        <v>0</v>
      </c>
      <c r="F57" s="63">
        <v>188.75</v>
      </c>
      <c r="G57" s="64">
        <v>100</v>
      </c>
      <c r="H57" s="71">
        <v>100</v>
      </c>
      <c r="I57" s="65">
        <v>100</v>
      </c>
      <c r="J57" s="65">
        <v>100</v>
      </c>
      <c r="K57" s="65">
        <v>100</v>
      </c>
    </row>
    <row r="58" spans="1:11" ht="15.5" thickTop="1" thickBot="1" x14ac:dyDescent="0.4">
      <c r="A58" s="57"/>
      <c r="B58" s="57"/>
      <c r="C58" s="58" t="s">
        <v>132</v>
      </c>
      <c r="D58" s="57">
        <v>41</v>
      </c>
      <c r="E58" s="59">
        <v>0</v>
      </c>
      <c r="F58" s="59">
        <v>0</v>
      </c>
      <c r="G58" s="60">
        <v>210</v>
      </c>
      <c r="H58" s="59">
        <v>210</v>
      </c>
      <c r="I58" s="60">
        <v>210</v>
      </c>
      <c r="J58" s="60">
        <v>210</v>
      </c>
      <c r="K58" s="60">
        <v>210</v>
      </c>
    </row>
    <row r="59" spans="1:11" ht="15.5" thickTop="1" thickBot="1" x14ac:dyDescent="0.4">
      <c r="A59" s="67"/>
      <c r="B59" s="61"/>
      <c r="C59" s="67" t="s">
        <v>133</v>
      </c>
      <c r="D59" s="69">
        <v>41</v>
      </c>
      <c r="E59" s="63">
        <v>0</v>
      </c>
      <c r="F59" s="63">
        <v>0</v>
      </c>
      <c r="G59" s="64">
        <v>100</v>
      </c>
      <c r="H59" s="63">
        <v>100</v>
      </c>
      <c r="I59" s="64">
        <v>100</v>
      </c>
      <c r="J59" s="64">
        <v>100</v>
      </c>
      <c r="K59" s="64">
        <v>100</v>
      </c>
    </row>
    <row r="60" spans="1:11" ht="15.5" thickTop="1" thickBot="1" x14ac:dyDescent="0.4">
      <c r="A60" s="67"/>
      <c r="B60" s="61"/>
      <c r="C60" s="67" t="s">
        <v>134</v>
      </c>
      <c r="D60" s="69">
        <v>41</v>
      </c>
      <c r="E60" s="63">
        <v>0</v>
      </c>
      <c r="F60" s="63">
        <v>0</v>
      </c>
      <c r="G60" s="64">
        <v>110</v>
      </c>
      <c r="H60" s="63">
        <v>110</v>
      </c>
      <c r="I60" s="64">
        <v>110</v>
      </c>
      <c r="J60" s="64">
        <v>110</v>
      </c>
      <c r="K60" s="64">
        <v>110</v>
      </c>
    </row>
    <row r="61" spans="1:11" ht="15.5" thickTop="1" thickBot="1" x14ac:dyDescent="0.4">
      <c r="A61" s="57"/>
      <c r="B61" s="57"/>
      <c r="C61" s="58" t="s">
        <v>135</v>
      </c>
      <c r="D61" s="57">
        <v>41</v>
      </c>
      <c r="E61" s="59">
        <f>E62+E63+E66</f>
        <v>683.48</v>
      </c>
      <c r="F61" s="173">
        <f>SUM(F62+F63+F64+F65+F66+F67+F68)</f>
        <v>759.2</v>
      </c>
      <c r="G61" s="60">
        <v>880</v>
      </c>
      <c r="H61" s="59">
        <f>SUM(H62:H68)</f>
        <v>1645</v>
      </c>
      <c r="I61" s="60">
        <f>I62+I64+I65+I66+I67+I68</f>
        <v>2340</v>
      </c>
      <c r="J61" s="60">
        <f>J62+J64+J65+J66+J67+J68</f>
        <v>1905</v>
      </c>
      <c r="K61" s="60">
        <f>K62+K64+K65+K66+K67+K68</f>
        <v>1905</v>
      </c>
    </row>
    <row r="62" spans="1:11" ht="15.5" thickTop="1" thickBot="1" x14ac:dyDescent="0.4">
      <c r="A62" s="75"/>
      <c r="B62" s="73"/>
      <c r="C62" s="74" t="s">
        <v>136</v>
      </c>
      <c r="D62" s="75">
        <v>41</v>
      </c>
      <c r="E62" s="76">
        <v>299.60000000000002</v>
      </c>
      <c r="F62" s="76">
        <v>93.6</v>
      </c>
      <c r="G62" s="77">
        <v>100</v>
      </c>
      <c r="H62" s="76">
        <v>20</v>
      </c>
      <c r="I62" s="77">
        <v>20</v>
      </c>
      <c r="J62" s="77">
        <v>20</v>
      </c>
      <c r="K62" s="77">
        <v>20</v>
      </c>
    </row>
    <row r="63" spans="1:11" ht="15.5" thickTop="1" thickBot="1" x14ac:dyDescent="0.4">
      <c r="A63" s="75"/>
      <c r="B63" s="73"/>
      <c r="C63" s="74" t="s">
        <v>136</v>
      </c>
      <c r="D63" s="83">
        <v>111</v>
      </c>
      <c r="E63" s="76">
        <v>118</v>
      </c>
      <c r="F63" s="76">
        <v>0</v>
      </c>
      <c r="G63" s="77">
        <v>0</v>
      </c>
      <c r="H63" s="76">
        <v>0</v>
      </c>
      <c r="I63" s="77">
        <v>0</v>
      </c>
      <c r="J63" s="77">
        <v>0</v>
      </c>
      <c r="K63" s="77">
        <v>0</v>
      </c>
    </row>
    <row r="64" spans="1:11" ht="15.5" thickTop="1" thickBot="1" x14ac:dyDescent="0.4">
      <c r="A64" s="75"/>
      <c r="B64" s="73"/>
      <c r="C64" s="74" t="s">
        <v>137</v>
      </c>
      <c r="D64" s="184">
        <v>41</v>
      </c>
      <c r="E64" s="76">
        <v>0</v>
      </c>
      <c r="F64" s="76">
        <v>85</v>
      </c>
      <c r="G64" s="77">
        <v>0</v>
      </c>
      <c r="H64" s="76">
        <v>100</v>
      </c>
      <c r="I64" s="77">
        <v>100</v>
      </c>
      <c r="J64" s="77">
        <v>100</v>
      </c>
      <c r="K64" s="77">
        <v>100</v>
      </c>
    </row>
    <row r="65" spans="1:11" ht="15.5" thickTop="1" thickBot="1" x14ac:dyDescent="0.4">
      <c r="A65" s="75"/>
      <c r="B65" s="73"/>
      <c r="C65" s="74" t="s">
        <v>138</v>
      </c>
      <c r="D65" s="75">
        <v>41</v>
      </c>
      <c r="E65" s="76">
        <v>0</v>
      </c>
      <c r="F65" s="76">
        <v>0</v>
      </c>
      <c r="G65" s="77">
        <v>100</v>
      </c>
      <c r="H65" s="76">
        <v>20</v>
      </c>
      <c r="I65" s="77">
        <v>50</v>
      </c>
      <c r="J65" s="77">
        <v>100</v>
      </c>
      <c r="K65" s="77">
        <v>100</v>
      </c>
    </row>
    <row r="66" spans="1:11" ht="15.5" thickTop="1" thickBot="1" x14ac:dyDescent="0.4">
      <c r="A66" s="67"/>
      <c r="B66" s="61"/>
      <c r="C66" s="67" t="s">
        <v>139</v>
      </c>
      <c r="D66" s="69">
        <v>41</v>
      </c>
      <c r="E66" s="63">
        <v>265.88</v>
      </c>
      <c r="F66" s="63">
        <v>19</v>
      </c>
      <c r="G66" s="64">
        <v>100</v>
      </c>
      <c r="H66" s="63">
        <v>820</v>
      </c>
      <c r="I66" s="64">
        <v>1485</v>
      </c>
      <c r="J66" s="64">
        <v>1000</v>
      </c>
      <c r="K66" s="64">
        <v>1000</v>
      </c>
    </row>
    <row r="67" spans="1:11" ht="15.5" thickTop="1" thickBot="1" x14ac:dyDescent="0.4">
      <c r="A67" s="67"/>
      <c r="B67" s="61"/>
      <c r="C67" s="67" t="s">
        <v>140</v>
      </c>
      <c r="D67" s="69">
        <v>41</v>
      </c>
      <c r="E67" s="63">
        <v>0</v>
      </c>
      <c r="F67" s="63">
        <v>483.6</v>
      </c>
      <c r="G67" s="64">
        <v>500</v>
      </c>
      <c r="H67" s="63">
        <v>580</v>
      </c>
      <c r="I67" s="64">
        <v>580</v>
      </c>
      <c r="J67" s="64">
        <v>580</v>
      </c>
      <c r="K67" s="64">
        <v>580</v>
      </c>
    </row>
    <row r="68" spans="1:11" ht="15.5" thickTop="1" thickBot="1" x14ac:dyDescent="0.4">
      <c r="A68" s="67"/>
      <c r="B68" s="61"/>
      <c r="C68" s="67" t="s">
        <v>140</v>
      </c>
      <c r="D68" s="66">
        <v>111</v>
      </c>
      <c r="E68" s="63">
        <v>0</v>
      </c>
      <c r="F68" s="63">
        <v>78</v>
      </c>
      <c r="G68" s="64">
        <v>80</v>
      </c>
      <c r="H68" s="63">
        <v>105</v>
      </c>
      <c r="I68" s="64">
        <v>105</v>
      </c>
      <c r="J68" s="64">
        <v>105</v>
      </c>
      <c r="K68" s="64">
        <v>105</v>
      </c>
    </row>
    <row r="69" spans="1:11" ht="15.5" thickTop="1" thickBot="1" x14ac:dyDescent="0.4">
      <c r="A69" s="57"/>
      <c r="B69" s="57"/>
      <c r="C69" s="58" t="s">
        <v>141</v>
      </c>
      <c r="D69" s="57">
        <v>41</v>
      </c>
      <c r="E69" s="59">
        <f>E71+E72+E74+E75+E78+E79+E80+E81+E82+E84+E85+E86+E87</f>
        <v>12193.749999999998</v>
      </c>
      <c r="F69" s="59">
        <f>SUM(F70:F89)</f>
        <v>12620.6</v>
      </c>
      <c r="G69" s="60">
        <v>7500</v>
      </c>
      <c r="H69" s="59">
        <f>SUM(H70:H89)</f>
        <v>7250</v>
      </c>
      <c r="I69" s="60">
        <f>I70+I71+I74+I75+I76+I77+I78+I79+I80+I81+I82+I83+I84+I85+I88+I89</f>
        <v>6860</v>
      </c>
      <c r="J69" s="60">
        <f>J70+J71+J74+J75+J76+J77+J78+J79+J80+J81+J82+J83+J84+J85+J88+J89</f>
        <v>6455</v>
      </c>
      <c r="K69" s="60">
        <f>K70+K71+K74+K75+K76+K77+K78+K79+K80+K81+K82+K83+K84+K85+K88+K89</f>
        <v>6455</v>
      </c>
    </row>
    <row r="70" spans="1:11" ht="15.5" thickTop="1" thickBot="1" x14ac:dyDescent="0.4">
      <c r="A70" s="20"/>
      <c r="B70" s="20"/>
      <c r="C70" s="39" t="s">
        <v>142</v>
      </c>
      <c r="D70" s="40">
        <v>41</v>
      </c>
      <c r="E70" s="21">
        <v>0</v>
      </c>
      <c r="F70" s="21">
        <v>312.54000000000002</v>
      </c>
      <c r="G70" s="68">
        <v>300</v>
      </c>
      <c r="H70" s="21">
        <v>100</v>
      </c>
      <c r="I70" s="68">
        <v>100</v>
      </c>
      <c r="J70" s="68">
        <v>100</v>
      </c>
      <c r="K70" s="68">
        <v>100</v>
      </c>
    </row>
    <row r="71" spans="1:11" ht="15.5" thickTop="1" thickBot="1" x14ac:dyDescent="0.4">
      <c r="A71" s="20"/>
      <c r="B71" s="20"/>
      <c r="C71" s="39" t="s">
        <v>143</v>
      </c>
      <c r="D71" s="40">
        <v>41</v>
      </c>
      <c r="E71" s="21">
        <v>371.28</v>
      </c>
      <c r="F71" s="21">
        <v>310.44</v>
      </c>
      <c r="G71" s="68">
        <v>350</v>
      </c>
      <c r="H71" s="21">
        <v>50</v>
      </c>
      <c r="I71" s="68">
        <v>50</v>
      </c>
      <c r="J71" s="68">
        <v>50</v>
      </c>
      <c r="K71" s="68">
        <v>50</v>
      </c>
    </row>
    <row r="72" spans="1:11" ht="15.5" thickTop="1" thickBot="1" x14ac:dyDescent="0.4">
      <c r="A72" s="20"/>
      <c r="B72" s="20"/>
      <c r="C72" s="39" t="s">
        <v>144</v>
      </c>
      <c r="D72" s="41">
        <v>46</v>
      </c>
      <c r="E72" s="21">
        <v>127.44</v>
      </c>
      <c r="F72" s="21">
        <v>0</v>
      </c>
      <c r="G72" s="68">
        <v>0</v>
      </c>
      <c r="H72" s="21">
        <v>0</v>
      </c>
      <c r="I72" s="68">
        <v>0</v>
      </c>
      <c r="J72" s="68">
        <v>0</v>
      </c>
      <c r="K72" s="68">
        <v>0</v>
      </c>
    </row>
    <row r="73" spans="1:11" ht="15.5" thickTop="1" thickBot="1" x14ac:dyDescent="0.4">
      <c r="A73" s="20"/>
      <c r="B73" s="20"/>
      <c r="C73" s="39" t="s">
        <v>145</v>
      </c>
      <c r="D73" s="41">
        <v>52</v>
      </c>
      <c r="E73" s="21">
        <v>0</v>
      </c>
      <c r="F73" s="21">
        <v>4820.0200000000004</v>
      </c>
      <c r="G73" s="68">
        <v>0</v>
      </c>
      <c r="H73" s="21">
        <v>0</v>
      </c>
      <c r="I73" s="68">
        <v>0</v>
      </c>
      <c r="J73" s="68">
        <v>0</v>
      </c>
      <c r="K73" s="68">
        <v>0</v>
      </c>
    </row>
    <row r="74" spans="1:11" ht="15.5" thickTop="1" thickBot="1" x14ac:dyDescent="0.4">
      <c r="A74" s="20"/>
      <c r="B74" s="20"/>
      <c r="C74" s="39" t="s">
        <v>145</v>
      </c>
      <c r="D74" s="40">
        <v>41</v>
      </c>
      <c r="E74" s="21">
        <v>3510.08</v>
      </c>
      <c r="F74" s="21">
        <v>1376.75</v>
      </c>
      <c r="G74" s="68">
        <v>1500</v>
      </c>
      <c r="H74" s="21">
        <v>1000</v>
      </c>
      <c r="I74" s="68">
        <v>1000</v>
      </c>
      <c r="J74" s="68">
        <v>1595</v>
      </c>
      <c r="K74" s="68">
        <v>1595</v>
      </c>
    </row>
    <row r="75" spans="1:11" ht="15.5" thickTop="1" thickBot="1" x14ac:dyDescent="0.4">
      <c r="A75" s="40"/>
      <c r="B75" s="20"/>
      <c r="C75" s="39" t="s">
        <v>146</v>
      </c>
      <c r="D75" s="40">
        <v>41</v>
      </c>
      <c r="E75" s="21">
        <v>600</v>
      </c>
      <c r="F75" s="21">
        <v>792.56</v>
      </c>
      <c r="G75" s="68">
        <v>650</v>
      </c>
      <c r="H75" s="21">
        <v>650</v>
      </c>
      <c r="I75" s="68">
        <v>650</v>
      </c>
      <c r="J75" s="68">
        <v>650</v>
      </c>
      <c r="K75" s="68">
        <v>650</v>
      </c>
    </row>
    <row r="76" spans="1:11" ht="15.5" thickTop="1" thickBot="1" x14ac:dyDescent="0.4">
      <c r="A76" s="40"/>
      <c r="B76" s="20"/>
      <c r="C76" s="39" t="s">
        <v>293</v>
      </c>
      <c r="D76" s="40">
        <v>41</v>
      </c>
      <c r="E76" s="21">
        <v>0</v>
      </c>
      <c r="F76" s="21">
        <v>28.76</v>
      </c>
      <c r="G76" s="68"/>
      <c r="H76" s="21">
        <v>0</v>
      </c>
      <c r="I76" s="68">
        <v>0</v>
      </c>
      <c r="J76" s="68">
        <v>0</v>
      </c>
      <c r="K76" s="68">
        <v>0</v>
      </c>
    </row>
    <row r="77" spans="1:11" ht="15.5" thickTop="1" thickBot="1" x14ac:dyDescent="0.4">
      <c r="A77" s="40"/>
      <c r="B77" s="20"/>
      <c r="C77" s="39" t="s">
        <v>147</v>
      </c>
      <c r="D77" s="40">
        <v>41</v>
      </c>
      <c r="E77" s="21">
        <v>0</v>
      </c>
      <c r="F77" s="21">
        <v>0</v>
      </c>
      <c r="G77" s="68">
        <v>50</v>
      </c>
      <c r="H77" s="21">
        <v>50</v>
      </c>
      <c r="I77" s="68">
        <v>50</v>
      </c>
      <c r="J77" s="68">
        <v>100</v>
      </c>
      <c r="K77" s="68">
        <v>100</v>
      </c>
    </row>
    <row r="78" spans="1:11" ht="15.5" thickTop="1" thickBot="1" x14ac:dyDescent="0.4">
      <c r="A78" s="40"/>
      <c r="B78" s="20"/>
      <c r="C78" s="39" t="s">
        <v>148</v>
      </c>
      <c r="D78" s="40">
        <v>41</v>
      </c>
      <c r="E78" s="21">
        <v>108.53</v>
      </c>
      <c r="F78" s="21">
        <v>165.6</v>
      </c>
      <c r="G78" s="68">
        <v>200</v>
      </c>
      <c r="H78" s="21">
        <v>200</v>
      </c>
      <c r="I78" s="68">
        <v>200</v>
      </c>
      <c r="J78" s="68">
        <v>200</v>
      </c>
      <c r="K78" s="68">
        <v>200</v>
      </c>
    </row>
    <row r="79" spans="1:11" ht="15.5" thickTop="1" thickBot="1" x14ac:dyDescent="0.4">
      <c r="A79" s="40"/>
      <c r="B79" s="20"/>
      <c r="C79" s="39" t="s">
        <v>149</v>
      </c>
      <c r="D79" s="40">
        <v>41</v>
      </c>
      <c r="E79" s="21">
        <v>722.16</v>
      </c>
      <c r="F79" s="21">
        <v>653.67999999999995</v>
      </c>
      <c r="G79" s="68">
        <v>770</v>
      </c>
      <c r="H79" s="21">
        <v>820</v>
      </c>
      <c r="I79" s="68">
        <v>100</v>
      </c>
      <c r="J79" s="68">
        <v>100</v>
      </c>
      <c r="K79" s="68">
        <v>100</v>
      </c>
    </row>
    <row r="80" spans="1:11" ht="15.5" thickTop="1" thickBot="1" x14ac:dyDescent="0.4">
      <c r="A80" s="20"/>
      <c r="B80" s="20"/>
      <c r="C80" s="39" t="s">
        <v>150</v>
      </c>
      <c r="D80" s="40">
        <v>41</v>
      </c>
      <c r="E80" s="21">
        <v>1526.8</v>
      </c>
      <c r="F80" s="21">
        <v>1880</v>
      </c>
      <c r="G80" s="68">
        <v>1600</v>
      </c>
      <c r="H80" s="21">
        <v>2600</v>
      </c>
      <c r="I80" s="68">
        <v>2600</v>
      </c>
      <c r="J80" s="68">
        <v>1800</v>
      </c>
      <c r="K80" s="68">
        <v>1800</v>
      </c>
    </row>
    <row r="81" spans="1:11" ht="15.5" thickTop="1" thickBot="1" x14ac:dyDescent="0.4">
      <c r="A81" s="61"/>
      <c r="B81" s="61"/>
      <c r="C81" s="62" t="s">
        <v>151</v>
      </c>
      <c r="D81" s="69">
        <v>41</v>
      </c>
      <c r="E81" s="63">
        <v>393.57</v>
      </c>
      <c r="F81" s="63">
        <v>393.57</v>
      </c>
      <c r="G81" s="64">
        <v>150</v>
      </c>
      <c r="H81" s="63">
        <v>300</v>
      </c>
      <c r="I81" s="64">
        <v>800</v>
      </c>
      <c r="J81" s="64">
        <v>800</v>
      </c>
      <c r="K81" s="64">
        <v>800</v>
      </c>
    </row>
    <row r="82" spans="1:11" ht="15.5" thickTop="1" thickBot="1" x14ac:dyDescent="0.4">
      <c r="A82" s="37"/>
      <c r="B82" s="37"/>
      <c r="C82" s="84" t="s">
        <v>152</v>
      </c>
      <c r="D82" s="80">
        <v>41</v>
      </c>
      <c r="E82" s="81">
        <v>412.11</v>
      </c>
      <c r="F82" s="81">
        <v>265.43</v>
      </c>
      <c r="G82" s="82">
        <v>200</v>
      </c>
      <c r="H82" s="81">
        <v>430</v>
      </c>
      <c r="I82" s="82">
        <v>430</v>
      </c>
      <c r="J82" s="82">
        <v>200</v>
      </c>
      <c r="K82" s="82">
        <v>200</v>
      </c>
    </row>
    <row r="83" spans="1:11" ht="15.5" thickTop="1" thickBot="1" x14ac:dyDescent="0.4">
      <c r="A83" s="69"/>
      <c r="B83" s="61"/>
      <c r="C83" s="62" t="s">
        <v>153</v>
      </c>
      <c r="D83" s="69">
        <v>41</v>
      </c>
      <c r="E83" s="63">
        <v>0</v>
      </c>
      <c r="F83" s="63">
        <v>0</v>
      </c>
      <c r="G83" s="64">
        <v>50</v>
      </c>
      <c r="H83" s="63">
        <v>0</v>
      </c>
      <c r="I83" s="64">
        <v>0</v>
      </c>
      <c r="J83" s="64">
        <v>0</v>
      </c>
      <c r="K83" s="64">
        <v>0</v>
      </c>
    </row>
    <row r="84" spans="1:11" ht="15.5" thickTop="1" thickBot="1" x14ac:dyDescent="0.4">
      <c r="A84" s="61"/>
      <c r="B84" s="61"/>
      <c r="C84" s="62" t="s">
        <v>154</v>
      </c>
      <c r="D84" s="69">
        <v>41</v>
      </c>
      <c r="E84" s="63">
        <v>498.41</v>
      </c>
      <c r="F84" s="63">
        <v>572.51</v>
      </c>
      <c r="G84" s="64">
        <v>600</v>
      </c>
      <c r="H84" s="63">
        <v>670</v>
      </c>
      <c r="I84" s="64">
        <v>500</v>
      </c>
      <c r="J84" s="64">
        <v>500</v>
      </c>
      <c r="K84" s="64">
        <v>500</v>
      </c>
    </row>
    <row r="85" spans="1:11" ht="15.5" thickTop="1" thickBot="1" x14ac:dyDescent="0.4">
      <c r="A85" s="61"/>
      <c r="B85" s="61"/>
      <c r="C85" s="62" t="s">
        <v>155</v>
      </c>
      <c r="D85" s="69">
        <v>41</v>
      </c>
      <c r="E85" s="63">
        <v>51.63</v>
      </c>
      <c r="F85" s="63">
        <v>1020.9</v>
      </c>
      <c r="G85" s="64">
        <v>1000</v>
      </c>
      <c r="H85" s="63">
        <v>300</v>
      </c>
      <c r="I85" s="64">
        <v>300</v>
      </c>
      <c r="J85" s="64">
        <v>300</v>
      </c>
      <c r="K85" s="64">
        <v>300</v>
      </c>
    </row>
    <row r="86" spans="1:11" ht="15.5" thickTop="1" thickBot="1" x14ac:dyDescent="0.4">
      <c r="A86" s="61"/>
      <c r="B86" s="61"/>
      <c r="C86" s="62" t="s">
        <v>156</v>
      </c>
      <c r="D86" s="66">
        <v>111</v>
      </c>
      <c r="E86" s="63">
        <v>71.739999999999995</v>
      </c>
      <c r="F86" s="63">
        <v>0</v>
      </c>
      <c r="G86" s="64">
        <v>0</v>
      </c>
      <c r="H86" s="63">
        <v>0</v>
      </c>
      <c r="I86" s="64">
        <v>0</v>
      </c>
      <c r="J86" s="64">
        <v>0</v>
      </c>
      <c r="K86" s="64">
        <v>0</v>
      </c>
    </row>
    <row r="87" spans="1:11" ht="15.5" thickTop="1" thickBot="1" x14ac:dyDescent="0.4">
      <c r="A87" s="61"/>
      <c r="B87" s="61"/>
      <c r="C87" s="62" t="s">
        <v>157</v>
      </c>
      <c r="D87" s="66">
        <v>46</v>
      </c>
      <c r="E87" s="63">
        <v>3800</v>
      </c>
      <c r="F87" s="63">
        <v>0</v>
      </c>
      <c r="G87" s="64">
        <v>0</v>
      </c>
      <c r="H87" s="63">
        <v>0</v>
      </c>
      <c r="I87" s="64">
        <v>0</v>
      </c>
      <c r="J87" s="64">
        <v>0</v>
      </c>
      <c r="K87" s="64">
        <v>0</v>
      </c>
    </row>
    <row r="88" spans="1:11" ht="15.5" thickTop="1" thickBot="1" x14ac:dyDescent="0.4">
      <c r="A88" s="61"/>
      <c r="B88" s="61"/>
      <c r="C88" s="62" t="s">
        <v>157</v>
      </c>
      <c r="D88" s="69">
        <v>41</v>
      </c>
      <c r="E88" s="63">
        <v>0</v>
      </c>
      <c r="F88" s="63">
        <v>0</v>
      </c>
      <c r="G88" s="64">
        <v>20</v>
      </c>
      <c r="H88" s="63">
        <v>20</v>
      </c>
      <c r="I88" s="64">
        <v>20</v>
      </c>
      <c r="J88" s="64">
        <v>0</v>
      </c>
      <c r="K88" s="64">
        <v>0</v>
      </c>
    </row>
    <row r="89" spans="1:11" ht="15.5" thickTop="1" thickBot="1" x14ac:dyDescent="0.4">
      <c r="A89" s="61"/>
      <c r="B89" s="61"/>
      <c r="C89" s="62" t="s">
        <v>158</v>
      </c>
      <c r="D89" s="69">
        <v>41</v>
      </c>
      <c r="E89" s="63">
        <v>0</v>
      </c>
      <c r="F89" s="63">
        <v>27.84</v>
      </c>
      <c r="G89" s="64">
        <v>60</v>
      </c>
      <c r="H89" s="63">
        <v>60</v>
      </c>
      <c r="I89" s="64">
        <v>60</v>
      </c>
      <c r="J89" s="64">
        <v>60</v>
      </c>
      <c r="K89" s="64">
        <v>60</v>
      </c>
    </row>
    <row r="90" spans="1:11" ht="15.5" thickTop="1" thickBot="1" x14ac:dyDescent="0.4">
      <c r="A90" s="57"/>
      <c r="B90" s="57"/>
      <c r="C90" s="58" t="s">
        <v>159</v>
      </c>
      <c r="D90" s="57">
        <v>41</v>
      </c>
      <c r="E90" s="59">
        <v>0</v>
      </c>
      <c r="F90" s="59">
        <v>0</v>
      </c>
      <c r="G90" s="60">
        <v>500</v>
      </c>
      <c r="H90" s="59">
        <v>500</v>
      </c>
      <c r="I90" s="60">
        <v>500</v>
      </c>
      <c r="J90" s="60">
        <v>500</v>
      </c>
      <c r="K90" s="60">
        <v>500</v>
      </c>
    </row>
    <row r="91" spans="1:11" ht="15.5" thickTop="1" thickBot="1" x14ac:dyDescent="0.4">
      <c r="A91" s="61"/>
      <c r="B91" s="61"/>
      <c r="C91" s="70" t="s">
        <v>160</v>
      </c>
      <c r="D91" s="61">
        <v>41</v>
      </c>
      <c r="E91" s="71">
        <v>0</v>
      </c>
      <c r="F91" s="71">
        <v>0</v>
      </c>
      <c r="G91" s="64">
        <v>500</v>
      </c>
      <c r="H91" s="71">
        <f>SUM(H92:H93)</f>
        <v>500</v>
      </c>
      <c r="I91" s="65">
        <v>500</v>
      </c>
      <c r="J91" s="65">
        <v>500</v>
      </c>
      <c r="K91" s="65">
        <v>500</v>
      </c>
    </row>
    <row r="92" spans="1:11" ht="15.5" thickTop="1" thickBot="1" x14ac:dyDescent="0.4">
      <c r="A92" s="69"/>
      <c r="B92" s="61"/>
      <c r="C92" s="62" t="s">
        <v>161</v>
      </c>
      <c r="D92" s="69">
        <v>41</v>
      </c>
      <c r="E92" s="63">
        <v>0</v>
      </c>
      <c r="F92" s="63">
        <v>0</v>
      </c>
      <c r="G92" s="64">
        <v>440</v>
      </c>
      <c r="H92" s="63">
        <v>440</v>
      </c>
      <c r="I92" s="64">
        <v>440</v>
      </c>
      <c r="J92" s="64">
        <v>440</v>
      </c>
      <c r="K92" s="64">
        <v>440</v>
      </c>
    </row>
    <row r="93" spans="1:11" ht="15.5" thickTop="1" thickBot="1" x14ac:dyDescent="0.4">
      <c r="A93" s="69"/>
      <c r="B93" s="61"/>
      <c r="C93" s="62" t="s">
        <v>162</v>
      </c>
      <c r="D93" s="69">
        <v>41</v>
      </c>
      <c r="E93" s="63">
        <v>0</v>
      </c>
      <c r="F93" s="63">
        <v>0</v>
      </c>
      <c r="G93" s="64">
        <v>60</v>
      </c>
      <c r="H93" s="63">
        <v>60</v>
      </c>
      <c r="I93" s="64">
        <v>60</v>
      </c>
      <c r="J93" s="64">
        <v>60</v>
      </c>
      <c r="K93" s="64">
        <v>60</v>
      </c>
    </row>
    <row r="94" spans="1:11" ht="15.5" thickTop="1" thickBot="1" x14ac:dyDescent="0.4">
      <c r="A94" s="57"/>
      <c r="B94" s="57"/>
      <c r="C94" s="58" t="s">
        <v>163</v>
      </c>
      <c r="D94" s="57">
        <v>41</v>
      </c>
      <c r="E94" s="59">
        <f>E95+0</f>
        <v>797.17</v>
      </c>
      <c r="F94" s="59">
        <f>SUM(F95:F98)</f>
        <v>1717.1699999999998</v>
      </c>
      <c r="G94" s="60">
        <v>730</v>
      </c>
      <c r="H94" s="59">
        <v>530</v>
      </c>
      <c r="I94" s="60">
        <v>480</v>
      </c>
      <c r="J94" s="60">
        <v>480</v>
      </c>
      <c r="K94" s="60">
        <v>480</v>
      </c>
    </row>
    <row r="95" spans="1:11" ht="15.5" thickTop="1" thickBot="1" x14ac:dyDescent="0.4">
      <c r="A95" s="61"/>
      <c r="B95" s="61"/>
      <c r="C95" s="70" t="s">
        <v>164</v>
      </c>
      <c r="D95" s="61">
        <v>41</v>
      </c>
      <c r="E95" s="71">
        <v>797.17</v>
      </c>
      <c r="F95" s="71">
        <v>1555.84</v>
      </c>
      <c r="G95" s="64">
        <v>530</v>
      </c>
      <c r="H95" s="71">
        <v>530</v>
      </c>
      <c r="I95" s="65">
        <v>430</v>
      </c>
      <c r="J95" s="65">
        <v>430</v>
      </c>
      <c r="K95" s="65">
        <v>430</v>
      </c>
    </row>
    <row r="96" spans="1:11" ht="15.5" thickTop="1" thickBot="1" x14ac:dyDescent="0.4">
      <c r="A96" s="69"/>
      <c r="B96" s="85"/>
      <c r="C96" s="86" t="s">
        <v>165</v>
      </c>
      <c r="D96" s="69">
        <v>41</v>
      </c>
      <c r="E96" s="63">
        <v>0</v>
      </c>
      <c r="F96" s="63">
        <v>0</v>
      </c>
      <c r="G96" s="64">
        <v>400</v>
      </c>
      <c r="H96" s="63">
        <v>400</v>
      </c>
      <c r="I96" s="64">
        <v>300</v>
      </c>
      <c r="J96" s="64">
        <v>300</v>
      </c>
      <c r="K96" s="64">
        <v>300</v>
      </c>
    </row>
    <row r="97" spans="1:11" ht="15.5" thickTop="1" thickBot="1" x14ac:dyDescent="0.4">
      <c r="A97" s="69"/>
      <c r="B97" s="85"/>
      <c r="C97" s="86" t="s">
        <v>166</v>
      </c>
      <c r="D97" s="69">
        <v>41</v>
      </c>
      <c r="E97" s="63">
        <v>0</v>
      </c>
      <c r="F97" s="63">
        <v>0</v>
      </c>
      <c r="G97" s="64">
        <v>130</v>
      </c>
      <c r="H97" s="63">
        <v>130</v>
      </c>
      <c r="I97" s="64">
        <v>130</v>
      </c>
      <c r="J97" s="64">
        <v>130</v>
      </c>
      <c r="K97" s="64">
        <v>130</v>
      </c>
    </row>
    <row r="98" spans="1:11" ht="15.5" thickTop="1" thickBot="1" x14ac:dyDescent="0.4">
      <c r="A98" s="69"/>
      <c r="B98" s="85"/>
      <c r="C98" s="86" t="s">
        <v>167</v>
      </c>
      <c r="D98" s="69">
        <v>41</v>
      </c>
      <c r="E98" s="63">
        <v>0</v>
      </c>
      <c r="F98" s="63">
        <v>161.33000000000001</v>
      </c>
      <c r="G98" s="64">
        <v>200</v>
      </c>
      <c r="H98" s="63">
        <v>0</v>
      </c>
      <c r="I98" s="65">
        <v>50</v>
      </c>
      <c r="J98" s="65">
        <v>50</v>
      </c>
      <c r="K98" s="65">
        <v>50</v>
      </c>
    </row>
    <row r="99" spans="1:11" ht="15.5" thickTop="1" thickBot="1" x14ac:dyDescent="0.4">
      <c r="A99" s="54" t="s">
        <v>168</v>
      </c>
      <c r="B99" s="55"/>
      <c r="C99" s="283" t="s">
        <v>169</v>
      </c>
      <c r="D99" s="284"/>
      <c r="E99" s="12">
        <v>0</v>
      </c>
      <c r="F99" s="12">
        <v>0</v>
      </c>
      <c r="G99" s="56">
        <v>510</v>
      </c>
      <c r="H99" s="12">
        <v>840</v>
      </c>
      <c r="I99" s="12">
        <v>910</v>
      </c>
      <c r="J99" s="12">
        <v>860</v>
      </c>
      <c r="K99" s="12">
        <v>860</v>
      </c>
    </row>
    <row r="100" spans="1:11" ht="15.5" thickTop="1" thickBot="1" x14ac:dyDescent="0.4">
      <c r="A100" s="57"/>
      <c r="B100" s="57"/>
      <c r="C100" s="58" t="s">
        <v>141</v>
      </c>
      <c r="D100" s="57">
        <v>41</v>
      </c>
      <c r="E100" s="59">
        <v>0</v>
      </c>
      <c r="F100" s="59">
        <v>0</v>
      </c>
      <c r="G100" s="60">
        <v>510</v>
      </c>
      <c r="H100" s="59">
        <f>SUM(H101+H106)</f>
        <v>840</v>
      </c>
      <c r="I100" s="59">
        <f>SUM(I101+I106)</f>
        <v>910</v>
      </c>
      <c r="J100" s="59">
        <f>SUM(J101+J106)</f>
        <v>860</v>
      </c>
      <c r="K100" s="59">
        <f>SUM(K101+K106)</f>
        <v>860</v>
      </c>
    </row>
    <row r="101" spans="1:11" ht="15.5" thickTop="1" thickBot="1" x14ac:dyDescent="0.4">
      <c r="A101" s="61"/>
      <c r="B101" s="61"/>
      <c r="C101" s="78" t="s">
        <v>149</v>
      </c>
      <c r="D101" s="61">
        <v>41</v>
      </c>
      <c r="E101" s="71">
        <v>0</v>
      </c>
      <c r="F101" s="71">
        <v>0</v>
      </c>
      <c r="G101" s="65">
        <v>500</v>
      </c>
      <c r="H101" s="71">
        <f>SUM(H102:H105)</f>
        <v>830</v>
      </c>
      <c r="I101" s="65">
        <f>I102+I103+I104+I105</f>
        <v>900</v>
      </c>
      <c r="J101" s="65">
        <f>J102+J103+J104+J105</f>
        <v>850</v>
      </c>
      <c r="K101" s="65">
        <v>850</v>
      </c>
    </row>
    <row r="102" spans="1:11" ht="15.5" thickTop="1" thickBot="1" x14ac:dyDescent="0.4">
      <c r="A102" s="61"/>
      <c r="B102" s="61"/>
      <c r="C102" s="67" t="s">
        <v>339</v>
      </c>
      <c r="D102" s="69">
        <v>41</v>
      </c>
      <c r="E102" s="63">
        <v>0</v>
      </c>
      <c r="F102" s="63">
        <v>0</v>
      </c>
      <c r="G102" s="64">
        <v>0</v>
      </c>
      <c r="H102" s="63">
        <v>450</v>
      </c>
      <c r="I102" s="64">
        <v>450</v>
      </c>
      <c r="J102" s="64">
        <v>450</v>
      </c>
      <c r="K102" s="64">
        <v>450</v>
      </c>
    </row>
    <row r="103" spans="1:11" ht="15.5" thickTop="1" thickBot="1" x14ac:dyDescent="0.4">
      <c r="A103" s="69"/>
      <c r="B103" s="69"/>
      <c r="C103" s="67" t="s">
        <v>170</v>
      </c>
      <c r="D103" s="69">
        <v>41</v>
      </c>
      <c r="E103" s="63">
        <v>0</v>
      </c>
      <c r="F103" s="63">
        <v>0</v>
      </c>
      <c r="G103" s="64">
        <v>200</v>
      </c>
      <c r="H103" s="63">
        <v>200</v>
      </c>
      <c r="I103" s="64">
        <v>200</v>
      </c>
      <c r="J103" s="64">
        <v>200</v>
      </c>
      <c r="K103" s="64">
        <v>200</v>
      </c>
    </row>
    <row r="104" spans="1:11" ht="15.5" thickTop="1" thickBot="1" x14ac:dyDescent="0.4">
      <c r="A104" s="69"/>
      <c r="B104" s="69"/>
      <c r="C104" s="67" t="s">
        <v>171</v>
      </c>
      <c r="D104" s="69">
        <v>41</v>
      </c>
      <c r="E104" s="63">
        <v>0</v>
      </c>
      <c r="F104" s="63">
        <v>0</v>
      </c>
      <c r="G104" s="64">
        <v>300</v>
      </c>
      <c r="H104" s="63">
        <v>150</v>
      </c>
      <c r="I104" s="64">
        <v>150</v>
      </c>
      <c r="J104" s="64">
        <v>150</v>
      </c>
      <c r="K104" s="64">
        <v>150</v>
      </c>
    </row>
    <row r="105" spans="1:11" ht="15.5" thickTop="1" thickBot="1" x14ac:dyDescent="0.4">
      <c r="A105" s="69"/>
      <c r="B105" s="69"/>
      <c r="C105" s="67" t="s">
        <v>302</v>
      </c>
      <c r="D105" s="69">
        <v>41</v>
      </c>
      <c r="E105" s="63">
        <v>0</v>
      </c>
      <c r="F105" s="63">
        <v>0</v>
      </c>
      <c r="G105" s="64">
        <v>0</v>
      </c>
      <c r="H105" s="63">
        <v>30</v>
      </c>
      <c r="I105" s="64">
        <v>100</v>
      </c>
      <c r="J105" s="64">
        <v>50</v>
      </c>
      <c r="K105" s="64">
        <v>50</v>
      </c>
    </row>
    <row r="106" spans="1:11" ht="15.5" thickTop="1" thickBot="1" x14ac:dyDescent="0.4">
      <c r="A106" s="69"/>
      <c r="B106" s="61"/>
      <c r="C106" s="62" t="s">
        <v>172</v>
      </c>
      <c r="D106" s="69">
        <v>41</v>
      </c>
      <c r="E106" s="63">
        <v>0</v>
      </c>
      <c r="F106" s="63">
        <v>0</v>
      </c>
      <c r="G106" s="64">
        <v>10</v>
      </c>
      <c r="H106" s="63">
        <v>10</v>
      </c>
      <c r="I106" s="65">
        <v>10</v>
      </c>
      <c r="J106" s="65">
        <v>10</v>
      </c>
      <c r="K106" s="65">
        <v>10</v>
      </c>
    </row>
    <row r="107" spans="1:11" ht="15.5" thickTop="1" thickBot="1" x14ac:dyDescent="0.4">
      <c r="A107" s="201" t="s">
        <v>303</v>
      </c>
      <c r="B107" s="202"/>
      <c r="C107" s="203" t="s">
        <v>304</v>
      </c>
      <c r="D107" s="263">
        <v>111</v>
      </c>
      <c r="E107" s="262">
        <v>0</v>
      </c>
      <c r="F107" s="262">
        <v>0</v>
      </c>
      <c r="G107" s="264">
        <v>0</v>
      </c>
      <c r="H107" s="262">
        <f>SUM(H108+H110+H118)</f>
        <v>2405</v>
      </c>
      <c r="I107" s="264">
        <v>0</v>
      </c>
      <c r="J107" s="264">
        <v>0</v>
      </c>
      <c r="K107" s="264">
        <v>0</v>
      </c>
    </row>
    <row r="108" spans="1:11" ht="15.5" thickTop="1" thickBot="1" x14ac:dyDescent="0.4">
      <c r="A108" s="17"/>
      <c r="B108" s="187"/>
      <c r="C108" s="58" t="s">
        <v>87</v>
      </c>
      <c r="D108" s="189">
        <v>111</v>
      </c>
      <c r="E108" s="18">
        <v>0</v>
      </c>
      <c r="F108" s="18">
        <v>0</v>
      </c>
      <c r="G108" s="213">
        <v>0</v>
      </c>
      <c r="H108" s="18">
        <v>930</v>
      </c>
      <c r="I108" s="213">
        <v>0</v>
      </c>
      <c r="J108" s="213">
        <v>0</v>
      </c>
      <c r="K108" s="213">
        <v>0</v>
      </c>
    </row>
    <row r="109" spans="1:11" ht="15.5" thickTop="1" thickBot="1" x14ac:dyDescent="0.4">
      <c r="A109" s="61"/>
      <c r="B109" s="85"/>
      <c r="C109" s="86" t="s">
        <v>307</v>
      </c>
      <c r="D109" s="90">
        <v>111</v>
      </c>
      <c r="E109" s="63">
        <v>0</v>
      </c>
      <c r="F109" s="63">
        <v>0</v>
      </c>
      <c r="G109" s="64">
        <v>0</v>
      </c>
      <c r="H109" s="63">
        <v>930</v>
      </c>
      <c r="I109" s="64">
        <v>0</v>
      </c>
      <c r="J109" s="64">
        <v>0</v>
      </c>
      <c r="K109" s="64">
        <v>0</v>
      </c>
    </row>
    <row r="110" spans="1:11" ht="15.5" thickTop="1" thickBot="1" x14ac:dyDescent="0.4">
      <c r="A110" s="17"/>
      <c r="B110" s="187"/>
      <c r="C110" s="204" t="s">
        <v>306</v>
      </c>
      <c r="D110" s="205"/>
      <c r="E110" s="214">
        <v>0</v>
      </c>
      <c r="F110" s="18">
        <v>0</v>
      </c>
      <c r="G110" s="213">
        <f>SUM(G111:G117)</f>
        <v>0</v>
      </c>
      <c r="H110" s="18">
        <v>355</v>
      </c>
      <c r="I110" s="213">
        <v>0</v>
      </c>
      <c r="J110" s="213">
        <v>0</v>
      </c>
      <c r="K110" s="213">
        <v>0</v>
      </c>
    </row>
    <row r="111" spans="1:11" ht="15.5" thickTop="1" thickBot="1" x14ac:dyDescent="0.4">
      <c r="A111" s="61"/>
      <c r="B111" s="85"/>
      <c r="C111" s="182" t="s">
        <v>296</v>
      </c>
      <c r="D111" s="210">
        <v>111</v>
      </c>
      <c r="E111" s="208">
        <v>0</v>
      </c>
      <c r="F111" s="63">
        <v>0</v>
      </c>
      <c r="G111" s="63">
        <v>0</v>
      </c>
      <c r="H111" s="64">
        <v>100</v>
      </c>
      <c r="I111" s="63">
        <v>0</v>
      </c>
      <c r="J111" s="64">
        <v>0</v>
      </c>
      <c r="K111" s="64">
        <v>0</v>
      </c>
    </row>
    <row r="112" spans="1:11" ht="15.5" thickTop="1" thickBot="1" x14ac:dyDescent="0.4">
      <c r="A112" s="61"/>
      <c r="B112" s="85"/>
      <c r="C112" s="206" t="s">
        <v>92</v>
      </c>
      <c r="D112" s="211">
        <v>111</v>
      </c>
      <c r="E112" s="208">
        <v>0</v>
      </c>
      <c r="F112" s="63">
        <v>0</v>
      </c>
      <c r="G112" s="63">
        <v>0</v>
      </c>
      <c r="H112" s="64">
        <v>15</v>
      </c>
      <c r="I112" s="63">
        <v>0</v>
      </c>
      <c r="J112" s="64">
        <v>0</v>
      </c>
      <c r="K112" s="64">
        <v>0</v>
      </c>
    </row>
    <row r="113" spans="1:11" ht="15.5" thickTop="1" thickBot="1" x14ac:dyDescent="0.4">
      <c r="A113" s="61"/>
      <c r="B113" s="85"/>
      <c r="C113" s="182" t="s">
        <v>93</v>
      </c>
      <c r="D113" s="211">
        <v>111</v>
      </c>
      <c r="E113" s="208">
        <v>0</v>
      </c>
      <c r="F113" s="63">
        <v>0</v>
      </c>
      <c r="G113" s="63">
        <v>0</v>
      </c>
      <c r="H113" s="64">
        <v>140</v>
      </c>
      <c r="I113" s="63">
        <v>0</v>
      </c>
      <c r="J113" s="64">
        <v>0</v>
      </c>
      <c r="K113" s="64">
        <v>0</v>
      </c>
    </row>
    <row r="114" spans="1:11" ht="15.5" thickTop="1" thickBot="1" x14ac:dyDescent="0.4">
      <c r="A114" s="61"/>
      <c r="B114" s="85"/>
      <c r="C114" s="182" t="s">
        <v>94</v>
      </c>
      <c r="D114" s="211">
        <v>111</v>
      </c>
      <c r="E114" s="208">
        <v>0</v>
      </c>
      <c r="F114" s="63">
        <v>0</v>
      </c>
      <c r="G114" s="63">
        <v>0</v>
      </c>
      <c r="H114" s="64">
        <v>10</v>
      </c>
      <c r="I114" s="63">
        <v>0</v>
      </c>
      <c r="J114" s="64">
        <v>0</v>
      </c>
      <c r="K114" s="64">
        <v>0</v>
      </c>
    </row>
    <row r="115" spans="1:11" ht="15.5" thickTop="1" thickBot="1" x14ac:dyDescent="0.4">
      <c r="A115" s="61"/>
      <c r="B115" s="85"/>
      <c r="C115" s="182" t="s">
        <v>95</v>
      </c>
      <c r="D115" s="211">
        <v>111</v>
      </c>
      <c r="E115" s="208">
        <v>0</v>
      </c>
      <c r="F115" s="63">
        <v>0</v>
      </c>
      <c r="G115" s="63">
        <v>0</v>
      </c>
      <c r="H115" s="64">
        <v>30</v>
      </c>
      <c r="I115" s="63">
        <v>0</v>
      </c>
      <c r="J115" s="64">
        <v>0</v>
      </c>
      <c r="K115" s="64">
        <v>0</v>
      </c>
    </row>
    <row r="116" spans="1:11" ht="15.5" thickTop="1" thickBot="1" x14ac:dyDescent="0.4">
      <c r="A116" s="61"/>
      <c r="B116" s="85"/>
      <c r="C116" s="182" t="s">
        <v>308</v>
      </c>
      <c r="D116" s="211">
        <v>111</v>
      </c>
      <c r="E116" s="208">
        <v>0</v>
      </c>
      <c r="F116" s="63">
        <v>0</v>
      </c>
      <c r="G116" s="63">
        <v>0</v>
      </c>
      <c r="H116" s="64">
        <v>10</v>
      </c>
      <c r="I116" s="63">
        <v>0</v>
      </c>
      <c r="J116" s="64">
        <v>0</v>
      </c>
      <c r="K116" s="64">
        <v>0</v>
      </c>
    </row>
    <row r="117" spans="1:11" ht="15.5" thickTop="1" thickBot="1" x14ac:dyDescent="0.4">
      <c r="A117" s="61"/>
      <c r="B117" s="85"/>
      <c r="C117" s="182" t="s">
        <v>309</v>
      </c>
      <c r="D117" s="211">
        <v>111</v>
      </c>
      <c r="E117" s="208">
        <v>0</v>
      </c>
      <c r="F117" s="63">
        <v>0</v>
      </c>
      <c r="G117" s="63">
        <v>0</v>
      </c>
      <c r="H117" s="64">
        <v>50</v>
      </c>
      <c r="I117" s="63">
        <v>0</v>
      </c>
      <c r="J117" s="64">
        <v>0</v>
      </c>
      <c r="K117" s="64">
        <v>0</v>
      </c>
    </row>
    <row r="118" spans="1:11" ht="15.5" thickTop="1" thickBot="1" x14ac:dyDescent="0.4">
      <c r="A118" s="17"/>
      <c r="B118" s="187"/>
      <c r="C118" s="207" t="s">
        <v>116</v>
      </c>
      <c r="D118" s="212"/>
      <c r="E118" s="215">
        <v>0</v>
      </c>
      <c r="F118" s="18">
        <v>0</v>
      </c>
      <c r="G118" s="18">
        <v>0</v>
      </c>
      <c r="H118" s="213">
        <v>1120</v>
      </c>
      <c r="I118" s="18">
        <v>0</v>
      </c>
      <c r="J118" s="213">
        <v>0</v>
      </c>
      <c r="K118" s="213">
        <v>0</v>
      </c>
    </row>
    <row r="119" spans="1:11" ht="15.5" thickTop="1" thickBot="1" x14ac:dyDescent="0.4">
      <c r="A119" s="61"/>
      <c r="B119" s="85"/>
      <c r="C119" s="182" t="s">
        <v>118</v>
      </c>
      <c r="D119" s="211">
        <v>111</v>
      </c>
      <c r="E119" s="208">
        <v>0</v>
      </c>
      <c r="F119" s="63">
        <v>0</v>
      </c>
      <c r="G119" s="63">
        <v>0</v>
      </c>
      <c r="H119" s="64">
        <v>870</v>
      </c>
      <c r="I119" s="63">
        <v>0</v>
      </c>
      <c r="J119" s="64">
        <v>0</v>
      </c>
      <c r="K119" s="64">
        <v>0</v>
      </c>
    </row>
    <row r="120" spans="1:11" ht="15.5" thickTop="1" thickBot="1" x14ac:dyDescent="0.4">
      <c r="A120" s="61"/>
      <c r="B120" s="85"/>
      <c r="C120" s="182" t="s">
        <v>144</v>
      </c>
      <c r="D120" s="211">
        <v>111</v>
      </c>
      <c r="E120" s="208">
        <v>0</v>
      </c>
      <c r="F120" s="63">
        <v>0</v>
      </c>
      <c r="G120" s="63">
        <v>0</v>
      </c>
      <c r="H120" s="64">
        <v>200</v>
      </c>
      <c r="I120" s="63">
        <v>0</v>
      </c>
      <c r="J120" s="64">
        <v>0</v>
      </c>
      <c r="K120" s="64">
        <v>0</v>
      </c>
    </row>
    <row r="121" spans="1:11" ht="15.5" thickTop="1" thickBot="1" x14ac:dyDescent="0.4">
      <c r="A121" s="61"/>
      <c r="B121" s="85"/>
      <c r="C121" s="182" t="s">
        <v>144</v>
      </c>
      <c r="D121" s="209">
        <v>41</v>
      </c>
      <c r="E121" s="208">
        <v>0</v>
      </c>
      <c r="F121" s="63">
        <v>0</v>
      </c>
      <c r="G121" s="63">
        <v>0</v>
      </c>
      <c r="H121" s="64">
        <v>50</v>
      </c>
      <c r="I121" s="63">
        <v>0</v>
      </c>
      <c r="J121" s="64">
        <v>0</v>
      </c>
      <c r="K121" s="64">
        <v>0</v>
      </c>
    </row>
    <row r="122" spans="1:11" ht="15.5" thickTop="1" thickBot="1" x14ac:dyDescent="0.4">
      <c r="A122" s="54" t="s">
        <v>173</v>
      </c>
      <c r="B122" s="55"/>
      <c r="C122" s="283" t="s">
        <v>305</v>
      </c>
      <c r="D122" s="284"/>
      <c r="E122" s="12">
        <f>E123+E135+E138+E144+E147</f>
        <v>1756.15</v>
      </c>
      <c r="F122" s="12">
        <f>SUM(F123+F135+F138+F144+F147)</f>
        <v>2099.1099999999997</v>
      </c>
      <c r="G122" s="56">
        <f>SUM(G123+G135+G138+G144+G147)</f>
        <v>1990</v>
      </c>
      <c r="H122" s="12">
        <v>0</v>
      </c>
      <c r="I122" s="12">
        <f>I123+I135+I138+I144+I147</f>
        <v>1440</v>
      </c>
      <c r="J122" s="87">
        <v>0</v>
      </c>
      <c r="K122" s="87">
        <v>0</v>
      </c>
    </row>
    <row r="123" spans="1:11" ht="15.5" thickTop="1" thickBot="1" x14ac:dyDescent="0.4">
      <c r="A123" s="57"/>
      <c r="B123" s="57"/>
      <c r="C123" s="58" t="s">
        <v>89</v>
      </c>
      <c r="D123" s="88">
        <v>111</v>
      </c>
      <c r="E123" s="59">
        <v>0</v>
      </c>
      <c r="F123" s="59">
        <f>SUM(F124:F134)</f>
        <v>267.08</v>
      </c>
      <c r="G123" s="60">
        <f>SUM(G125+G127+G129+G131+G133)</f>
        <v>440</v>
      </c>
      <c r="H123" s="59">
        <v>0</v>
      </c>
      <c r="I123" s="60">
        <f>I124+I126+I128+I130+I132+I134</f>
        <v>80</v>
      </c>
      <c r="J123" s="60">
        <v>0</v>
      </c>
      <c r="K123" s="60">
        <v>0</v>
      </c>
    </row>
    <row r="124" spans="1:11" ht="15.5" thickTop="1" thickBot="1" x14ac:dyDescent="0.4">
      <c r="A124" s="69"/>
      <c r="B124" s="69"/>
      <c r="C124" s="62" t="s">
        <v>90</v>
      </c>
      <c r="D124" s="66">
        <v>111</v>
      </c>
      <c r="E124" s="63">
        <v>0</v>
      </c>
      <c r="F124" s="63">
        <v>82.1</v>
      </c>
      <c r="G124" s="64">
        <v>0</v>
      </c>
      <c r="H124" s="63">
        <v>0</v>
      </c>
      <c r="I124" s="64">
        <v>20</v>
      </c>
      <c r="J124" s="64">
        <v>0</v>
      </c>
      <c r="K124" s="64">
        <v>0</v>
      </c>
    </row>
    <row r="125" spans="1:11" ht="15.5" thickTop="1" thickBot="1" x14ac:dyDescent="0.4">
      <c r="A125" s="69"/>
      <c r="B125" s="69"/>
      <c r="C125" s="62" t="s">
        <v>90</v>
      </c>
      <c r="D125" s="66" t="s">
        <v>75</v>
      </c>
      <c r="E125" s="63">
        <v>0</v>
      </c>
      <c r="F125" s="63">
        <v>0</v>
      </c>
      <c r="G125" s="64">
        <v>60</v>
      </c>
      <c r="H125" s="63">
        <v>0</v>
      </c>
      <c r="I125" s="64">
        <v>0</v>
      </c>
      <c r="J125" s="64">
        <v>0</v>
      </c>
      <c r="K125" s="64">
        <v>0</v>
      </c>
    </row>
    <row r="126" spans="1:11" ht="15.5" thickTop="1" thickBot="1" x14ac:dyDescent="0.4">
      <c r="A126" s="69"/>
      <c r="B126" s="69"/>
      <c r="C126" s="62" t="s">
        <v>91</v>
      </c>
      <c r="D126" s="66">
        <v>111</v>
      </c>
      <c r="E126" s="63">
        <v>0</v>
      </c>
      <c r="F126" s="63">
        <v>0</v>
      </c>
      <c r="G126" s="64">
        <v>0</v>
      </c>
      <c r="H126" s="63">
        <v>0</v>
      </c>
      <c r="I126" s="64">
        <v>10</v>
      </c>
      <c r="J126" s="64">
        <v>0</v>
      </c>
      <c r="K126" s="64">
        <v>0</v>
      </c>
    </row>
    <row r="127" spans="1:11" ht="15.5" thickTop="1" thickBot="1" x14ac:dyDescent="0.4">
      <c r="A127" s="69"/>
      <c r="B127" s="69"/>
      <c r="C127" s="62" t="s">
        <v>93</v>
      </c>
      <c r="D127" s="66" t="s">
        <v>75</v>
      </c>
      <c r="E127" s="63">
        <v>0</v>
      </c>
      <c r="F127" s="63">
        <v>0</v>
      </c>
      <c r="G127" s="64">
        <v>200</v>
      </c>
      <c r="H127" s="63">
        <v>0</v>
      </c>
      <c r="I127" s="64">
        <v>0</v>
      </c>
      <c r="J127" s="64">
        <v>0</v>
      </c>
      <c r="K127" s="64">
        <v>0</v>
      </c>
    </row>
    <row r="128" spans="1:11" ht="15.5" thickTop="1" thickBot="1" x14ac:dyDescent="0.4">
      <c r="A128" s="40"/>
      <c r="B128" s="40"/>
      <c r="C128" s="39" t="s">
        <v>93</v>
      </c>
      <c r="D128" s="41">
        <v>111</v>
      </c>
      <c r="E128" s="21">
        <v>0</v>
      </c>
      <c r="F128" s="21">
        <v>114.9</v>
      </c>
      <c r="G128" s="68">
        <v>0</v>
      </c>
      <c r="H128" s="21">
        <v>0</v>
      </c>
      <c r="I128" s="68">
        <v>20</v>
      </c>
      <c r="J128" s="68">
        <v>0</v>
      </c>
      <c r="K128" s="68">
        <v>0</v>
      </c>
    </row>
    <row r="129" spans="1:11" ht="15.5" thickTop="1" thickBot="1" x14ac:dyDescent="0.4">
      <c r="A129" s="40"/>
      <c r="B129" s="40"/>
      <c r="C129" s="39" t="s">
        <v>94</v>
      </c>
      <c r="D129" s="41" t="s">
        <v>75</v>
      </c>
      <c r="E129" s="21">
        <v>0</v>
      </c>
      <c r="F129" s="21">
        <v>0</v>
      </c>
      <c r="G129" s="68">
        <v>30</v>
      </c>
      <c r="H129" s="21">
        <v>0</v>
      </c>
      <c r="I129" s="68">
        <v>0</v>
      </c>
      <c r="J129" s="68">
        <v>0</v>
      </c>
      <c r="K129" s="68">
        <v>0</v>
      </c>
    </row>
    <row r="130" spans="1:11" ht="15.5" thickTop="1" thickBot="1" x14ac:dyDescent="0.4">
      <c r="A130" s="40"/>
      <c r="B130" s="40"/>
      <c r="C130" s="39" t="s">
        <v>94</v>
      </c>
      <c r="D130" s="41">
        <v>111</v>
      </c>
      <c r="E130" s="21">
        <v>0</v>
      </c>
      <c r="F130" s="21">
        <v>6.54</v>
      </c>
      <c r="G130" s="68">
        <v>0</v>
      </c>
      <c r="H130" s="21">
        <v>0</v>
      </c>
      <c r="I130" s="68">
        <v>10</v>
      </c>
      <c r="J130" s="68">
        <v>0</v>
      </c>
      <c r="K130" s="68">
        <v>0</v>
      </c>
    </row>
    <row r="131" spans="1:11" ht="15.5" thickTop="1" thickBot="1" x14ac:dyDescent="0.4">
      <c r="A131" s="40"/>
      <c r="B131" s="40"/>
      <c r="C131" s="39" t="s">
        <v>95</v>
      </c>
      <c r="D131" s="41" t="s">
        <v>75</v>
      </c>
      <c r="E131" s="21">
        <v>0</v>
      </c>
      <c r="F131" s="21">
        <v>0</v>
      </c>
      <c r="G131" s="68">
        <v>50</v>
      </c>
      <c r="H131" s="21">
        <v>0</v>
      </c>
      <c r="I131" s="68">
        <v>0</v>
      </c>
      <c r="J131" s="68">
        <v>0</v>
      </c>
      <c r="K131" s="68">
        <v>0</v>
      </c>
    </row>
    <row r="132" spans="1:11" ht="15.5" thickTop="1" thickBot="1" x14ac:dyDescent="0.4">
      <c r="A132" s="40"/>
      <c r="B132" s="40"/>
      <c r="C132" s="39" t="s">
        <v>95</v>
      </c>
      <c r="D132" s="41">
        <v>111</v>
      </c>
      <c r="E132" s="21">
        <v>0</v>
      </c>
      <c r="F132" s="21">
        <v>24.6</v>
      </c>
      <c r="G132" s="68">
        <v>0</v>
      </c>
      <c r="H132" s="21">
        <v>0</v>
      </c>
      <c r="I132" s="68">
        <v>10</v>
      </c>
      <c r="J132" s="68">
        <v>0</v>
      </c>
      <c r="K132" s="68">
        <v>0</v>
      </c>
    </row>
    <row r="133" spans="1:11" ht="15.5" thickTop="1" thickBot="1" x14ac:dyDescent="0.4">
      <c r="A133" s="40"/>
      <c r="B133" s="40"/>
      <c r="C133" s="39" t="s">
        <v>97</v>
      </c>
      <c r="D133" s="41" t="s">
        <v>75</v>
      </c>
      <c r="E133" s="21">
        <v>0</v>
      </c>
      <c r="F133" s="21">
        <v>0</v>
      </c>
      <c r="G133" s="68">
        <v>100</v>
      </c>
      <c r="H133" s="21">
        <v>0</v>
      </c>
      <c r="I133" s="68">
        <v>0</v>
      </c>
      <c r="J133" s="68">
        <v>0</v>
      </c>
      <c r="K133" s="68">
        <v>0</v>
      </c>
    </row>
    <row r="134" spans="1:11" ht="15.5" thickTop="1" thickBot="1" x14ac:dyDescent="0.4">
      <c r="A134" s="40"/>
      <c r="B134" s="40"/>
      <c r="C134" s="39" t="s">
        <v>97</v>
      </c>
      <c r="D134" s="41">
        <v>111</v>
      </c>
      <c r="E134" s="21">
        <v>0</v>
      </c>
      <c r="F134" s="21">
        <v>38.94</v>
      </c>
      <c r="G134" s="68">
        <v>0</v>
      </c>
      <c r="H134" s="21">
        <v>0</v>
      </c>
      <c r="I134" s="68">
        <v>10</v>
      </c>
      <c r="J134" s="68">
        <v>0</v>
      </c>
      <c r="K134" s="68">
        <v>0</v>
      </c>
    </row>
    <row r="135" spans="1:11" ht="15.5" thickTop="1" thickBot="1" x14ac:dyDescent="0.4">
      <c r="A135" s="57"/>
      <c r="B135" s="57"/>
      <c r="C135" s="58" t="s">
        <v>104</v>
      </c>
      <c r="D135" s="88">
        <v>111</v>
      </c>
      <c r="E135" s="59">
        <f>E137</f>
        <v>10</v>
      </c>
      <c r="F135" s="59">
        <f>SUM(F136:F137)</f>
        <v>35.9</v>
      </c>
      <c r="G135" s="60">
        <v>0</v>
      </c>
      <c r="H135" s="59">
        <v>0</v>
      </c>
      <c r="I135" s="60">
        <v>35</v>
      </c>
      <c r="J135" s="60">
        <v>0</v>
      </c>
      <c r="K135" s="60">
        <v>0</v>
      </c>
    </row>
    <row r="136" spans="1:11" ht="15.5" thickTop="1" thickBot="1" x14ac:dyDescent="0.4">
      <c r="A136" s="40"/>
      <c r="B136" s="40"/>
      <c r="C136" s="39" t="s">
        <v>109</v>
      </c>
      <c r="D136" s="41">
        <v>111</v>
      </c>
      <c r="E136" s="21">
        <v>0</v>
      </c>
      <c r="F136" s="21">
        <v>30.9</v>
      </c>
      <c r="G136" s="68">
        <v>0</v>
      </c>
      <c r="H136" s="21">
        <v>0</v>
      </c>
      <c r="I136" s="68">
        <v>10</v>
      </c>
      <c r="J136" s="68">
        <v>0</v>
      </c>
      <c r="K136" s="68">
        <v>0</v>
      </c>
    </row>
    <row r="137" spans="1:11" ht="15.5" thickTop="1" thickBot="1" x14ac:dyDescent="0.4">
      <c r="A137" s="40"/>
      <c r="B137" s="40"/>
      <c r="C137" s="39" t="s">
        <v>113</v>
      </c>
      <c r="D137" s="41">
        <v>111</v>
      </c>
      <c r="E137" s="21">
        <v>10</v>
      </c>
      <c r="F137" s="21">
        <v>5</v>
      </c>
      <c r="G137" s="68">
        <v>0</v>
      </c>
      <c r="H137" s="21">
        <v>0</v>
      </c>
      <c r="I137" s="68">
        <v>25</v>
      </c>
      <c r="J137" s="68">
        <v>0</v>
      </c>
      <c r="K137" s="68">
        <v>0</v>
      </c>
    </row>
    <row r="138" spans="1:11" ht="15.5" thickTop="1" thickBot="1" x14ac:dyDescent="0.4">
      <c r="A138" s="57"/>
      <c r="B138" s="57"/>
      <c r="C138" s="58" t="s">
        <v>116</v>
      </c>
      <c r="D138" s="88">
        <v>111</v>
      </c>
      <c r="E138" s="59">
        <f>E140+E143</f>
        <v>86</v>
      </c>
      <c r="F138" s="59">
        <f>SUM(F139:F143)</f>
        <v>254</v>
      </c>
      <c r="G138" s="60">
        <v>150</v>
      </c>
      <c r="H138" s="59">
        <v>0</v>
      </c>
      <c r="I138" s="60">
        <v>310</v>
      </c>
      <c r="J138" s="60">
        <v>0</v>
      </c>
      <c r="K138" s="60">
        <v>0</v>
      </c>
    </row>
    <row r="139" spans="1:11" ht="15.5" thickTop="1" thickBot="1" x14ac:dyDescent="0.4">
      <c r="A139" s="73"/>
      <c r="B139" s="73"/>
      <c r="C139" s="74" t="s">
        <v>118</v>
      </c>
      <c r="D139" s="83">
        <v>111</v>
      </c>
      <c r="E139" s="76">
        <v>0</v>
      </c>
      <c r="F139" s="76">
        <v>119</v>
      </c>
      <c r="G139" s="92">
        <v>0</v>
      </c>
      <c r="H139" s="101">
        <v>0</v>
      </c>
      <c r="I139" s="92">
        <v>0</v>
      </c>
      <c r="J139" s="92">
        <v>0</v>
      </c>
      <c r="K139" s="265">
        <v>0</v>
      </c>
    </row>
    <row r="140" spans="1:11" ht="15.5" thickTop="1" thickBot="1" x14ac:dyDescent="0.4">
      <c r="A140" s="20"/>
      <c r="B140" s="20"/>
      <c r="C140" s="39" t="s">
        <v>121</v>
      </c>
      <c r="D140" s="41">
        <v>111</v>
      </c>
      <c r="E140" s="21">
        <v>50</v>
      </c>
      <c r="F140" s="21">
        <v>1.03</v>
      </c>
      <c r="G140" s="68">
        <v>0</v>
      </c>
      <c r="H140" s="21">
        <v>0</v>
      </c>
      <c r="I140" s="68">
        <v>285</v>
      </c>
      <c r="J140" s="68">
        <v>0</v>
      </c>
      <c r="K140" s="68">
        <v>0</v>
      </c>
    </row>
    <row r="141" spans="1:11" ht="15.5" thickTop="1" thickBot="1" x14ac:dyDescent="0.4">
      <c r="A141" s="20"/>
      <c r="B141" s="20"/>
      <c r="C141" s="39" t="s">
        <v>121</v>
      </c>
      <c r="D141" s="94">
        <v>41</v>
      </c>
      <c r="E141" s="21">
        <v>0</v>
      </c>
      <c r="F141" s="21">
        <v>133.97</v>
      </c>
      <c r="G141" s="68">
        <v>0</v>
      </c>
      <c r="H141" s="21">
        <v>0</v>
      </c>
      <c r="I141" s="68">
        <v>0</v>
      </c>
      <c r="J141" s="68">
        <v>0</v>
      </c>
      <c r="K141" s="68">
        <v>0</v>
      </c>
    </row>
    <row r="142" spans="1:11" ht="15.5" thickTop="1" thickBot="1" x14ac:dyDescent="0.4">
      <c r="A142" s="20"/>
      <c r="B142" s="20"/>
      <c r="C142" s="39" t="s">
        <v>121</v>
      </c>
      <c r="D142" s="41" t="s">
        <v>75</v>
      </c>
      <c r="E142" s="21">
        <v>0</v>
      </c>
      <c r="F142" s="21">
        <v>0</v>
      </c>
      <c r="G142" s="68">
        <v>150</v>
      </c>
      <c r="H142" s="21">
        <v>0</v>
      </c>
      <c r="I142" s="68">
        <v>0</v>
      </c>
      <c r="J142" s="68">
        <v>0</v>
      </c>
      <c r="K142" s="68">
        <v>0</v>
      </c>
    </row>
    <row r="143" spans="1:11" ht="15.5" thickTop="1" thickBot="1" x14ac:dyDescent="0.4">
      <c r="A143" s="20"/>
      <c r="B143" s="20"/>
      <c r="C143" s="39" t="s">
        <v>131</v>
      </c>
      <c r="D143" s="41">
        <v>111</v>
      </c>
      <c r="E143" s="21">
        <v>36</v>
      </c>
      <c r="F143" s="21">
        <v>0</v>
      </c>
      <c r="G143" s="68">
        <v>0</v>
      </c>
      <c r="H143" s="21">
        <v>0</v>
      </c>
      <c r="I143" s="68">
        <v>25</v>
      </c>
      <c r="J143" s="68">
        <v>0</v>
      </c>
      <c r="K143" s="68">
        <v>0</v>
      </c>
    </row>
    <row r="144" spans="1:11" ht="15.5" thickTop="1" thickBot="1" x14ac:dyDescent="0.4">
      <c r="A144" s="57"/>
      <c r="B144" s="57"/>
      <c r="C144" s="58" t="s">
        <v>132</v>
      </c>
      <c r="D144" s="88">
        <v>111</v>
      </c>
      <c r="E144" s="59">
        <f>E145+E146</f>
        <v>76.14</v>
      </c>
      <c r="F144" s="59">
        <v>50</v>
      </c>
      <c r="G144" s="60">
        <v>0</v>
      </c>
      <c r="H144" s="59">
        <v>0</v>
      </c>
      <c r="I144" s="60">
        <v>0</v>
      </c>
      <c r="J144" s="60">
        <v>0</v>
      </c>
      <c r="K144" s="60">
        <v>0</v>
      </c>
    </row>
    <row r="145" spans="1:11" ht="15.5" thickTop="1" thickBot="1" x14ac:dyDescent="0.4">
      <c r="A145" s="20"/>
      <c r="B145" s="20"/>
      <c r="C145" s="39" t="s">
        <v>174</v>
      </c>
      <c r="D145" s="41">
        <v>111</v>
      </c>
      <c r="E145" s="21">
        <v>26.14</v>
      </c>
      <c r="F145" s="21">
        <v>0</v>
      </c>
      <c r="G145" s="68">
        <v>0</v>
      </c>
      <c r="H145" s="21">
        <v>0</v>
      </c>
      <c r="I145" s="68">
        <v>0</v>
      </c>
      <c r="J145" s="68">
        <v>0</v>
      </c>
      <c r="K145" s="68">
        <v>0</v>
      </c>
    </row>
    <row r="146" spans="1:11" ht="15.5" thickTop="1" thickBot="1" x14ac:dyDescent="0.4">
      <c r="A146" s="20"/>
      <c r="B146" s="20"/>
      <c r="C146" s="39" t="s">
        <v>175</v>
      </c>
      <c r="D146" s="41">
        <v>111</v>
      </c>
      <c r="E146" s="21">
        <v>50</v>
      </c>
      <c r="F146" s="21">
        <v>50</v>
      </c>
      <c r="G146" s="68">
        <v>0</v>
      </c>
      <c r="H146" s="21">
        <v>0</v>
      </c>
      <c r="I146" s="68">
        <v>0</v>
      </c>
      <c r="J146" s="68">
        <v>0</v>
      </c>
      <c r="K146" s="68">
        <v>0</v>
      </c>
    </row>
    <row r="147" spans="1:11" ht="15.5" thickTop="1" thickBot="1" x14ac:dyDescent="0.4">
      <c r="A147" s="57"/>
      <c r="B147" s="57"/>
      <c r="C147" s="58" t="s">
        <v>141</v>
      </c>
      <c r="D147" s="88">
        <v>111</v>
      </c>
      <c r="E147" s="59">
        <f>E148+E149+E150+E151+E152+E153</f>
        <v>1584.0100000000002</v>
      </c>
      <c r="F147" s="59">
        <f>SUM(F148:F154)</f>
        <v>1492.1299999999999</v>
      </c>
      <c r="G147" s="60">
        <v>1400</v>
      </c>
      <c r="H147" s="59">
        <v>0</v>
      </c>
      <c r="I147" s="60">
        <f>I148+I149+I151+I152+I154</f>
        <v>1015</v>
      </c>
      <c r="J147" s="60">
        <v>0</v>
      </c>
      <c r="K147" s="60">
        <v>0</v>
      </c>
    </row>
    <row r="148" spans="1:11" ht="15.5" thickTop="1" thickBot="1" x14ac:dyDescent="0.4">
      <c r="A148" s="73"/>
      <c r="B148" s="61"/>
      <c r="C148" s="74" t="s">
        <v>147</v>
      </c>
      <c r="D148" s="83">
        <v>111</v>
      </c>
      <c r="E148" s="76">
        <v>16.8</v>
      </c>
      <c r="F148" s="76">
        <v>16.399999999999999</v>
      </c>
      <c r="G148" s="77">
        <v>0</v>
      </c>
      <c r="H148" s="76">
        <v>0</v>
      </c>
      <c r="I148" s="77">
        <v>10</v>
      </c>
      <c r="J148" s="77">
        <v>0</v>
      </c>
      <c r="K148" s="77">
        <v>0</v>
      </c>
    </row>
    <row r="149" spans="1:11" ht="15.5" thickTop="1" thickBot="1" x14ac:dyDescent="0.4">
      <c r="A149" s="61"/>
      <c r="B149" s="61"/>
      <c r="C149" s="62" t="s">
        <v>150</v>
      </c>
      <c r="D149" s="66">
        <v>111</v>
      </c>
      <c r="E149" s="63">
        <v>278.89999999999998</v>
      </c>
      <c r="F149" s="63">
        <v>90.33</v>
      </c>
      <c r="G149" s="64">
        <v>0</v>
      </c>
      <c r="H149" s="63">
        <v>0</v>
      </c>
      <c r="I149" s="64">
        <v>200</v>
      </c>
      <c r="J149" s="64">
        <v>0</v>
      </c>
      <c r="K149" s="64">
        <v>0</v>
      </c>
    </row>
    <row r="150" spans="1:11" ht="15.5" thickTop="1" thickBot="1" x14ac:dyDescent="0.4">
      <c r="A150" s="61"/>
      <c r="B150" s="61"/>
      <c r="C150" s="62" t="s">
        <v>176</v>
      </c>
      <c r="D150" s="66">
        <v>111</v>
      </c>
      <c r="E150" s="63">
        <v>301.56</v>
      </c>
      <c r="F150" s="63">
        <v>0</v>
      </c>
      <c r="G150" s="64">
        <v>0</v>
      </c>
      <c r="H150" s="63">
        <v>0</v>
      </c>
      <c r="I150" s="64">
        <v>0</v>
      </c>
      <c r="J150" s="64">
        <v>0</v>
      </c>
      <c r="K150" s="64">
        <v>0</v>
      </c>
    </row>
    <row r="151" spans="1:11" ht="15.5" thickTop="1" thickBot="1" x14ac:dyDescent="0.4">
      <c r="A151" s="61"/>
      <c r="B151" s="61"/>
      <c r="C151" s="62" t="s">
        <v>177</v>
      </c>
      <c r="D151" s="66">
        <v>111</v>
      </c>
      <c r="E151" s="63">
        <v>686.58</v>
      </c>
      <c r="F151" s="63">
        <v>377.96</v>
      </c>
      <c r="G151" s="64">
        <v>0</v>
      </c>
      <c r="H151" s="63">
        <v>0</v>
      </c>
      <c r="I151" s="64">
        <v>675</v>
      </c>
      <c r="J151" s="64">
        <v>0</v>
      </c>
      <c r="K151" s="64">
        <v>0</v>
      </c>
    </row>
    <row r="152" spans="1:11" ht="15.5" thickTop="1" thickBot="1" x14ac:dyDescent="0.4">
      <c r="A152" s="61"/>
      <c r="B152" s="61"/>
      <c r="C152" s="62" t="s">
        <v>178</v>
      </c>
      <c r="D152" s="66">
        <v>111</v>
      </c>
      <c r="E152" s="63">
        <v>300.17</v>
      </c>
      <c r="F152" s="63">
        <v>910.35</v>
      </c>
      <c r="G152" s="64">
        <v>1000</v>
      </c>
      <c r="H152" s="63">
        <v>0</v>
      </c>
      <c r="I152" s="64">
        <v>120</v>
      </c>
      <c r="J152" s="64">
        <v>0</v>
      </c>
      <c r="K152" s="64">
        <v>0</v>
      </c>
    </row>
    <row r="153" spans="1:11" ht="15.5" thickTop="1" thickBot="1" x14ac:dyDescent="0.4">
      <c r="A153" s="61"/>
      <c r="B153" s="61"/>
      <c r="C153" s="62" t="s">
        <v>178</v>
      </c>
      <c r="D153" s="66" t="s">
        <v>75</v>
      </c>
      <c r="E153" s="63">
        <v>0</v>
      </c>
      <c r="F153" s="63">
        <v>0</v>
      </c>
      <c r="G153" s="64">
        <v>400</v>
      </c>
      <c r="H153" s="63">
        <v>0</v>
      </c>
      <c r="I153" s="64">
        <v>0</v>
      </c>
      <c r="J153" s="64">
        <v>0</v>
      </c>
      <c r="K153" s="64">
        <v>0</v>
      </c>
    </row>
    <row r="154" spans="1:11" ht="15.5" thickTop="1" thickBot="1" x14ac:dyDescent="0.4">
      <c r="A154" s="61"/>
      <c r="B154" s="61"/>
      <c r="C154" s="62" t="s">
        <v>179</v>
      </c>
      <c r="D154" s="66">
        <v>111</v>
      </c>
      <c r="E154" s="63">
        <v>0</v>
      </c>
      <c r="F154" s="63">
        <v>97.09</v>
      </c>
      <c r="G154" s="64">
        <v>0</v>
      </c>
      <c r="H154" s="63">
        <v>0</v>
      </c>
      <c r="I154" s="64">
        <v>10</v>
      </c>
      <c r="J154" s="64">
        <v>0</v>
      </c>
      <c r="K154" s="64">
        <v>0</v>
      </c>
    </row>
    <row r="155" spans="1:11" ht="15.5" thickTop="1" thickBot="1" x14ac:dyDescent="0.4">
      <c r="A155" s="54" t="s">
        <v>180</v>
      </c>
      <c r="B155" s="55"/>
      <c r="C155" s="283" t="s">
        <v>181</v>
      </c>
      <c r="D155" s="284"/>
      <c r="E155" s="12">
        <v>410.66</v>
      </c>
      <c r="F155" s="12">
        <f>SUM(F156+F158)</f>
        <v>2308.48</v>
      </c>
      <c r="G155" s="56">
        <v>400</v>
      </c>
      <c r="H155" s="12">
        <v>200</v>
      </c>
      <c r="I155" s="56">
        <v>250</v>
      </c>
      <c r="J155" s="56">
        <v>250</v>
      </c>
      <c r="K155" s="56">
        <v>250</v>
      </c>
    </row>
    <row r="156" spans="1:11" ht="15.5" thickTop="1" thickBot="1" x14ac:dyDescent="0.4">
      <c r="A156" s="57"/>
      <c r="B156" s="57"/>
      <c r="C156" s="192" t="s">
        <v>182</v>
      </c>
      <c r="D156" s="57"/>
      <c r="E156" s="59">
        <v>410.66</v>
      </c>
      <c r="F156" s="59">
        <v>159.47999999999999</v>
      </c>
      <c r="G156" s="60">
        <v>200</v>
      </c>
      <c r="H156" s="59">
        <v>200</v>
      </c>
      <c r="I156" s="60">
        <v>250</v>
      </c>
      <c r="J156" s="60">
        <v>250</v>
      </c>
      <c r="K156" s="60">
        <v>250</v>
      </c>
    </row>
    <row r="157" spans="1:11" ht="15.5" thickTop="1" thickBot="1" x14ac:dyDescent="0.4">
      <c r="A157" s="61"/>
      <c r="B157" s="85"/>
      <c r="C157" s="194" t="s">
        <v>183</v>
      </c>
      <c r="D157" s="195">
        <v>41</v>
      </c>
      <c r="E157" s="63">
        <v>410.66</v>
      </c>
      <c r="F157" s="63">
        <v>159.47999999999999</v>
      </c>
      <c r="G157" s="64">
        <v>200</v>
      </c>
      <c r="H157" s="63">
        <v>200</v>
      </c>
      <c r="I157" s="64">
        <v>250</v>
      </c>
      <c r="J157" s="64">
        <v>250</v>
      </c>
      <c r="K157" s="65">
        <v>250</v>
      </c>
    </row>
    <row r="158" spans="1:11" ht="15.5" thickTop="1" thickBot="1" x14ac:dyDescent="0.4">
      <c r="A158" s="57"/>
      <c r="B158" s="57"/>
      <c r="C158" s="193" t="s">
        <v>184</v>
      </c>
      <c r="D158" s="57"/>
      <c r="E158" s="59">
        <v>0</v>
      </c>
      <c r="F158" s="59">
        <f>SUM(F159:F161)</f>
        <v>2149</v>
      </c>
      <c r="G158" s="60">
        <v>200</v>
      </c>
      <c r="H158" s="59">
        <v>0</v>
      </c>
      <c r="I158" s="60">
        <v>0</v>
      </c>
      <c r="J158" s="60">
        <v>0</v>
      </c>
      <c r="K158" s="60">
        <v>0</v>
      </c>
    </row>
    <row r="159" spans="1:11" ht="15.5" thickTop="1" thickBot="1" x14ac:dyDescent="0.4">
      <c r="A159" s="61"/>
      <c r="B159" s="85"/>
      <c r="C159" s="194" t="s">
        <v>185</v>
      </c>
      <c r="D159" s="195">
        <v>41</v>
      </c>
      <c r="E159" s="63">
        <v>0</v>
      </c>
      <c r="F159" s="63">
        <v>210</v>
      </c>
      <c r="G159" s="64">
        <v>200</v>
      </c>
      <c r="H159" s="63">
        <v>0</v>
      </c>
      <c r="I159" s="64">
        <v>0</v>
      </c>
      <c r="J159" s="64">
        <v>0</v>
      </c>
      <c r="K159" s="65">
        <v>0</v>
      </c>
    </row>
    <row r="160" spans="1:11" ht="15.5" thickTop="1" thickBot="1" x14ac:dyDescent="0.4">
      <c r="A160" s="61"/>
      <c r="B160" s="85"/>
      <c r="C160" s="191" t="s">
        <v>294</v>
      </c>
      <c r="D160" s="185">
        <v>41</v>
      </c>
      <c r="E160" s="63">
        <v>0</v>
      </c>
      <c r="F160" s="63">
        <v>200</v>
      </c>
      <c r="G160" s="64">
        <v>0</v>
      </c>
      <c r="H160" s="63">
        <v>0</v>
      </c>
      <c r="I160" s="64">
        <v>0</v>
      </c>
      <c r="J160" s="64">
        <v>0</v>
      </c>
      <c r="K160" s="65">
        <v>0</v>
      </c>
    </row>
    <row r="161" spans="1:11" ht="15.5" thickTop="1" thickBot="1" x14ac:dyDescent="0.4">
      <c r="A161" s="61"/>
      <c r="B161" s="85"/>
      <c r="C161" s="191" t="s">
        <v>295</v>
      </c>
      <c r="D161" s="185">
        <v>41</v>
      </c>
      <c r="E161" s="63">
        <v>0</v>
      </c>
      <c r="F161" s="63">
        <v>1739</v>
      </c>
      <c r="G161" s="64">
        <v>0</v>
      </c>
      <c r="H161" s="63">
        <v>0</v>
      </c>
      <c r="I161" s="64">
        <v>0</v>
      </c>
      <c r="J161" s="64">
        <v>0</v>
      </c>
      <c r="K161" s="65">
        <v>0</v>
      </c>
    </row>
    <row r="162" spans="1:11" ht="15.5" thickTop="1" thickBot="1" x14ac:dyDescent="0.4">
      <c r="A162" s="54" t="s">
        <v>186</v>
      </c>
      <c r="B162" s="55"/>
      <c r="C162" s="285" t="s">
        <v>187</v>
      </c>
      <c r="D162" s="284"/>
      <c r="E162" s="12">
        <v>0</v>
      </c>
      <c r="F162" s="12">
        <f>SUM(F163+F169+F171+F174)</f>
        <v>2134.4</v>
      </c>
      <c r="G162" s="56">
        <v>100</v>
      </c>
      <c r="H162" s="12">
        <f>SUM(H163+H169+H171+H174)</f>
        <v>100</v>
      </c>
      <c r="I162" s="56">
        <v>115</v>
      </c>
      <c r="J162" s="56">
        <v>115</v>
      </c>
      <c r="K162" s="56">
        <v>115</v>
      </c>
    </row>
    <row r="163" spans="1:11" ht="15.5" thickTop="1" thickBot="1" x14ac:dyDescent="0.4">
      <c r="A163" s="57"/>
      <c r="B163" s="57"/>
      <c r="C163" s="58" t="s">
        <v>89</v>
      </c>
      <c r="D163" s="57"/>
      <c r="E163" s="59">
        <v>0</v>
      </c>
      <c r="F163" s="59">
        <f>SUM(F164:F168)</f>
        <v>25.96</v>
      </c>
      <c r="G163" s="60">
        <v>20</v>
      </c>
      <c r="H163" s="59">
        <f>SUM(H165+H166+H168)</f>
        <v>20</v>
      </c>
      <c r="I163" s="60">
        <v>30</v>
      </c>
      <c r="J163" s="60">
        <v>30</v>
      </c>
      <c r="K163" s="60">
        <v>30</v>
      </c>
    </row>
    <row r="164" spans="1:11" ht="15.5" thickTop="1" thickBot="1" x14ac:dyDescent="0.4">
      <c r="A164" s="73"/>
      <c r="B164" s="73"/>
      <c r="C164" s="74" t="s">
        <v>296</v>
      </c>
      <c r="D164" s="183">
        <v>41</v>
      </c>
      <c r="E164" s="76">
        <v>0</v>
      </c>
      <c r="F164" s="76">
        <v>8</v>
      </c>
      <c r="G164" s="92">
        <v>0</v>
      </c>
      <c r="H164" s="101">
        <v>0</v>
      </c>
      <c r="I164" s="77">
        <v>0</v>
      </c>
      <c r="J164" s="92">
        <v>0</v>
      </c>
      <c r="K164" s="265">
        <v>0</v>
      </c>
    </row>
    <row r="165" spans="1:11" ht="15.5" thickTop="1" thickBot="1" x14ac:dyDescent="0.4">
      <c r="A165" s="69"/>
      <c r="B165" s="61"/>
      <c r="C165" s="62" t="s">
        <v>93</v>
      </c>
      <c r="D165" s="80">
        <v>41</v>
      </c>
      <c r="E165" s="63">
        <v>0</v>
      </c>
      <c r="F165" s="63">
        <v>11.18</v>
      </c>
      <c r="G165" s="64">
        <v>15</v>
      </c>
      <c r="H165" s="63">
        <v>10</v>
      </c>
      <c r="I165" s="64">
        <v>10</v>
      </c>
      <c r="J165" s="64">
        <v>10</v>
      </c>
      <c r="K165" s="64">
        <v>10</v>
      </c>
    </row>
    <row r="166" spans="1:11" ht="15.5" thickTop="1" thickBot="1" x14ac:dyDescent="0.4">
      <c r="A166" s="69"/>
      <c r="B166" s="61"/>
      <c r="C166" s="62" t="s">
        <v>94</v>
      </c>
      <c r="D166" s="80">
        <v>41</v>
      </c>
      <c r="E166" s="63">
        <v>0</v>
      </c>
      <c r="F166" s="63">
        <v>0.62</v>
      </c>
      <c r="G166" s="64">
        <v>5</v>
      </c>
      <c r="H166" s="63">
        <v>5</v>
      </c>
      <c r="I166" s="64">
        <v>5</v>
      </c>
      <c r="J166" s="64">
        <v>5</v>
      </c>
      <c r="K166" s="64">
        <v>5</v>
      </c>
    </row>
    <row r="167" spans="1:11" ht="15.5" thickTop="1" thickBot="1" x14ac:dyDescent="0.4">
      <c r="A167" s="69"/>
      <c r="B167" s="61"/>
      <c r="C167" s="62" t="s">
        <v>95</v>
      </c>
      <c r="D167" s="80">
        <v>41</v>
      </c>
      <c r="E167" s="63">
        <v>0</v>
      </c>
      <c r="F167" s="63">
        <v>2.38</v>
      </c>
      <c r="G167" s="64">
        <v>0</v>
      </c>
      <c r="H167" s="63">
        <v>0</v>
      </c>
      <c r="I167" s="64">
        <v>10</v>
      </c>
      <c r="J167" s="64">
        <v>10</v>
      </c>
      <c r="K167" s="64">
        <v>10</v>
      </c>
    </row>
    <row r="168" spans="1:11" ht="15.5" thickTop="1" thickBot="1" x14ac:dyDescent="0.4">
      <c r="A168" s="69"/>
      <c r="B168" s="61"/>
      <c r="C168" s="62" t="s">
        <v>97</v>
      </c>
      <c r="D168" s="80">
        <v>41</v>
      </c>
      <c r="E168" s="63">
        <v>0</v>
      </c>
      <c r="F168" s="63">
        <v>3.78</v>
      </c>
      <c r="G168" s="64">
        <v>5</v>
      </c>
      <c r="H168" s="63">
        <v>5</v>
      </c>
      <c r="I168" s="64">
        <v>5</v>
      </c>
      <c r="J168" s="64">
        <v>5</v>
      </c>
      <c r="K168" s="64">
        <v>5</v>
      </c>
    </row>
    <row r="169" spans="1:11" ht="15.5" thickTop="1" thickBot="1" x14ac:dyDescent="0.4">
      <c r="A169" s="174"/>
      <c r="B169" s="17"/>
      <c r="C169" s="16" t="s">
        <v>297</v>
      </c>
      <c r="D169" s="119">
        <v>111</v>
      </c>
      <c r="E169" s="118"/>
      <c r="F169" s="18">
        <v>190</v>
      </c>
      <c r="G169" s="175"/>
      <c r="H169" s="18">
        <v>0</v>
      </c>
      <c r="I169" s="175">
        <v>0</v>
      </c>
      <c r="J169" s="175">
        <v>0</v>
      </c>
      <c r="K169" s="175">
        <v>0</v>
      </c>
    </row>
    <row r="170" spans="1:11" ht="15.5" thickTop="1" thickBot="1" x14ac:dyDescent="0.4">
      <c r="A170" s="69"/>
      <c r="B170" s="61"/>
      <c r="C170" s="62" t="s">
        <v>105</v>
      </c>
      <c r="D170" s="66">
        <v>111</v>
      </c>
      <c r="E170" s="63">
        <v>0</v>
      </c>
      <c r="F170" s="63">
        <v>190</v>
      </c>
      <c r="G170" s="64">
        <v>0</v>
      </c>
      <c r="H170" s="63">
        <v>0</v>
      </c>
      <c r="I170" s="64">
        <v>0</v>
      </c>
      <c r="J170" s="64">
        <v>0</v>
      </c>
      <c r="K170" s="64">
        <v>0</v>
      </c>
    </row>
    <row r="171" spans="1:11" ht="15.5" thickTop="1" thickBot="1" x14ac:dyDescent="0.4">
      <c r="A171" s="174"/>
      <c r="B171" s="17"/>
      <c r="C171" s="16" t="s">
        <v>116</v>
      </c>
      <c r="D171" s="119">
        <v>111</v>
      </c>
      <c r="E171" s="118">
        <v>0</v>
      </c>
      <c r="F171" s="18">
        <f>SUM(F172:F173)</f>
        <v>997.81000000000006</v>
      </c>
      <c r="G171" s="175"/>
      <c r="H171" s="18">
        <v>0</v>
      </c>
      <c r="I171" s="175">
        <v>0</v>
      </c>
      <c r="J171" s="175">
        <v>0</v>
      </c>
      <c r="K171" s="175">
        <v>0</v>
      </c>
    </row>
    <row r="172" spans="1:11" ht="15.5" thickTop="1" thickBot="1" x14ac:dyDescent="0.4">
      <c r="A172" s="69"/>
      <c r="B172" s="61"/>
      <c r="C172" s="62" t="s">
        <v>121</v>
      </c>
      <c r="D172" s="66">
        <v>111</v>
      </c>
      <c r="E172" s="63">
        <v>0</v>
      </c>
      <c r="F172" s="63">
        <v>991.58</v>
      </c>
      <c r="G172" s="64">
        <v>0</v>
      </c>
      <c r="H172" s="63">
        <v>0</v>
      </c>
      <c r="I172" s="64">
        <v>0</v>
      </c>
      <c r="J172" s="64">
        <v>0</v>
      </c>
      <c r="K172" s="64">
        <v>0</v>
      </c>
    </row>
    <row r="173" spans="1:11" ht="15.5" thickTop="1" thickBot="1" x14ac:dyDescent="0.4">
      <c r="A173" s="69"/>
      <c r="B173" s="61"/>
      <c r="C173" s="62" t="s">
        <v>131</v>
      </c>
      <c r="D173" s="66">
        <v>111</v>
      </c>
      <c r="E173" s="63">
        <v>0</v>
      </c>
      <c r="F173" s="63">
        <v>6.23</v>
      </c>
      <c r="G173" s="64">
        <v>0</v>
      </c>
      <c r="H173" s="63">
        <v>0</v>
      </c>
      <c r="I173" s="64">
        <v>0</v>
      </c>
      <c r="J173" s="64">
        <v>0</v>
      </c>
      <c r="K173" s="64">
        <v>0</v>
      </c>
    </row>
    <row r="174" spans="1:11" ht="15.5" thickTop="1" thickBot="1" x14ac:dyDescent="0.4">
      <c r="A174" s="57"/>
      <c r="B174" s="57"/>
      <c r="C174" s="58" t="s">
        <v>141</v>
      </c>
      <c r="D174" s="88">
        <v>111</v>
      </c>
      <c r="E174" s="59">
        <v>0</v>
      </c>
      <c r="F174" s="59">
        <f>SUM(F175:F178)</f>
        <v>920.63</v>
      </c>
      <c r="G174" s="60">
        <v>80</v>
      </c>
      <c r="H174" s="59">
        <v>80</v>
      </c>
      <c r="I174" s="60">
        <v>85</v>
      </c>
      <c r="J174" s="60">
        <v>85</v>
      </c>
      <c r="K174" s="60">
        <v>85</v>
      </c>
    </row>
    <row r="175" spans="1:11" ht="15.5" thickTop="1" thickBot="1" x14ac:dyDescent="0.4">
      <c r="A175" s="73"/>
      <c r="B175" s="73"/>
      <c r="C175" s="74" t="s">
        <v>298</v>
      </c>
      <c r="D175" s="83">
        <v>111</v>
      </c>
      <c r="E175" s="76">
        <v>0</v>
      </c>
      <c r="F175" s="76">
        <v>200</v>
      </c>
      <c r="G175" s="77">
        <v>0</v>
      </c>
      <c r="H175" s="76">
        <v>0</v>
      </c>
      <c r="I175" s="77">
        <v>0</v>
      </c>
      <c r="J175" s="77">
        <v>0</v>
      </c>
      <c r="K175" s="77">
        <v>0</v>
      </c>
    </row>
    <row r="176" spans="1:11" ht="15.5" thickTop="1" thickBot="1" x14ac:dyDescent="0.4">
      <c r="A176" s="73"/>
      <c r="B176" s="73"/>
      <c r="C176" s="74" t="s">
        <v>147</v>
      </c>
      <c r="D176" s="83">
        <v>111</v>
      </c>
      <c r="E176" s="76">
        <v>0</v>
      </c>
      <c r="F176" s="76">
        <v>400</v>
      </c>
      <c r="G176" s="77">
        <v>0</v>
      </c>
      <c r="H176" s="76">
        <v>0</v>
      </c>
      <c r="I176" s="77">
        <v>0</v>
      </c>
      <c r="J176" s="77">
        <v>0</v>
      </c>
      <c r="K176" s="77">
        <v>0</v>
      </c>
    </row>
    <row r="177" spans="1:11" ht="15.5" thickTop="1" thickBot="1" x14ac:dyDescent="0.4">
      <c r="A177" s="69"/>
      <c r="B177" s="61"/>
      <c r="C177" s="62" t="s">
        <v>178</v>
      </c>
      <c r="D177" s="66">
        <v>111</v>
      </c>
      <c r="E177" s="63">
        <v>0</v>
      </c>
      <c r="F177" s="63">
        <v>79.989999999999995</v>
      </c>
      <c r="G177" s="64">
        <v>80</v>
      </c>
      <c r="H177" s="63">
        <v>80</v>
      </c>
      <c r="I177" s="64">
        <v>85</v>
      </c>
      <c r="J177" s="64">
        <v>85</v>
      </c>
      <c r="K177" s="64">
        <v>85</v>
      </c>
    </row>
    <row r="178" spans="1:11" ht="15.5" thickTop="1" thickBot="1" x14ac:dyDescent="0.4">
      <c r="A178" s="69"/>
      <c r="B178" s="85"/>
      <c r="C178" s="86" t="s">
        <v>299</v>
      </c>
      <c r="D178" s="90">
        <v>111</v>
      </c>
      <c r="E178" s="63">
        <v>0</v>
      </c>
      <c r="F178" s="63">
        <v>240.64</v>
      </c>
      <c r="G178" s="64">
        <v>0</v>
      </c>
      <c r="H178" s="63">
        <v>0</v>
      </c>
      <c r="I178" s="64">
        <v>0</v>
      </c>
      <c r="J178" s="64">
        <v>0</v>
      </c>
      <c r="K178" s="64">
        <v>0</v>
      </c>
    </row>
    <row r="179" spans="1:11" ht="15.5" thickTop="1" thickBot="1" x14ac:dyDescent="0.4">
      <c r="A179" s="54" t="s">
        <v>188</v>
      </c>
      <c r="B179" s="55"/>
      <c r="C179" s="283" t="s">
        <v>189</v>
      </c>
      <c r="D179" s="284"/>
      <c r="E179" s="12">
        <f>E180+E185+E208</f>
        <v>11707.74</v>
      </c>
      <c r="F179" s="12">
        <f>SUM(F180+F185+F208+F216)</f>
        <v>3315</v>
      </c>
      <c r="G179" s="56">
        <v>2610</v>
      </c>
      <c r="H179" s="12">
        <f>SUM(H180+H185+H208+H216)</f>
        <v>7330</v>
      </c>
      <c r="I179" s="12">
        <f>SUM(I180+I185+I208+I216)</f>
        <v>1885</v>
      </c>
      <c r="J179" s="12">
        <f>SUM(J180+J185+J208+J216)</f>
        <v>2975</v>
      </c>
      <c r="K179" s="12">
        <f>SUM(K180+K185+K208+K216)</f>
        <v>2975</v>
      </c>
    </row>
    <row r="180" spans="1:11" ht="15.5" thickTop="1" thickBot="1" x14ac:dyDescent="0.4">
      <c r="A180" s="57"/>
      <c r="B180" s="57"/>
      <c r="C180" s="58" t="s">
        <v>87</v>
      </c>
      <c r="D180" s="57"/>
      <c r="E180" s="59">
        <f>E181+E182+E183</f>
        <v>9414.76</v>
      </c>
      <c r="F180" s="59">
        <f>SUM(F181:F184)</f>
        <v>2928.94</v>
      </c>
      <c r="G180" s="60">
        <v>1300</v>
      </c>
      <c r="H180" s="59">
        <f>SUM(H181+H182+H183)</f>
        <v>5435</v>
      </c>
      <c r="I180" s="59">
        <f>SUM(I181+I182+I183)</f>
        <v>810</v>
      </c>
      <c r="J180" s="60">
        <v>1325</v>
      </c>
      <c r="K180" s="60">
        <v>1325</v>
      </c>
    </row>
    <row r="181" spans="1:11" ht="15.5" thickTop="1" thickBot="1" x14ac:dyDescent="0.4">
      <c r="A181" s="61"/>
      <c r="B181" s="61"/>
      <c r="C181" s="62" t="s">
        <v>88</v>
      </c>
      <c r="D181" s="66" t="s">
        <v>57</v>
      </c>
      <c r="E181" s="63">
        <v>4691.0600000000004</v>
      </c>
      <c r="F181" s="63">
        <v>536.79</v>
      </c>
      <c r="G181" s="64">
        <v>0</v>
      </c>
      <c r="H181" s="63">
        <v>1560</v>
      </c>
      <c r="I181" s="64">
        <v>500</v>
      </c>
      <c r="J181" s="64">
        <v>1000</v>
      </c>
      <c r="K181" s="64">
        <v>1000</v>
      </c>
    </row>
    <row r="182" spans="1:11" ht="15.5" thickTop="1" thickBot="1" x14ac:dyDescent="0.4">
      <c r="A182" s="73"/>
      <c r="B182" s="91"/>
      <c r="C182" s="62" t="s">
        <v>88</v>
      </c>
      <c r="D182" s="66" t="s">
        <v>58</v>
      </c>
      <c r="E182" s="76">
        <v>899.6</v>
      </c>
      <c r="F182" s="76">
        <v>94.83</v>
      </c>
      <c r="G182" s="77">
        <v>0</v>
      </c>
      <c r="H182" s="76">
        <v>25</v>
      </c>
      <c r="I182" s="77">
        <v>10</v>
      </c>
      <c r="J182" s="77">
        <v>25</v>
      </c>
      <c r="K182" s="77">
        <v>25</v>
      </c>
    </row>
    <row r="183" spans="1:11" ht="15.5" thickTop="1" thickBot="1" x14ac:dyDescent="0.4">
      <c r="A183" s="73"/>
      <c r="B183" s="91"/>
      <c r="C183" s="62" t="s">
        <v>88</v>
      </c>
      <c r="D183" s="37">
        <v>41</v>
      </c>
      <c r="E183" s="76">
        <v>3824.1</v>
      </c>
      <c r="F183" s="76">
        <v>2233.0700000000002</v>
      </c>
      <c r="G183" s="77">
        <v>1300</v>
      </c>
      <c r="H183" s="76">
        <v>3850</v>
      </c>
      <c r="I183" s="77">
        <v>300</v>
      </c>
      <c r="J183" s="77">
        <v>300</v>
      </c>
      <c r="K183" s="77">
        <v>300</v>
      </c>
    </row>
    <row r="184" spans="1:11" ht="15.5" thickTop="1" thickBot="1" x14ac:dyDescent="0.4">
      <c r="A184" s="73"/>
      <c r="B184" s="91"/>
      <c r="C184" s="62" t="s">
        <v>88</v>
      </c>
      <c r="D184" s="66">
        <v>111</v>
      </c>
      <c r="E184" s="76">
        <v>0</v>
      </c>
      <c r="F184" s="76">
        <v>64.25</v>
      </c>
      <c r="G184" s="77">
        <v>0</v>
      </c>
      <c r="H184" s="76">
        <v>0</v>
      </c>
      <c r="I184" s="77">
        <v>0</v>
      </c>
      <c r="J184" s="77">
        <v>0</v>
      </c>
      <c r="K184" s="77">
        <v>0</v>
      </c>
    </row>
    <row r="185" spans="1:11" ht="15.5" thickTop="1" thickBot="1" x14ac:dyDescent="0.4">
      <c r="A185" s="57"/>
      <c r="B185" s="57"/>
      <c r="C185" s="58" t="s">
        <v>89</v>
      </c>
      <c r="D185" s="88"/>
      <c r="E185" s="59">
        <f>E186+E187+E188+E190+E191++E192+E193+E194+E195+E196+E197+E198+E199+E200+E201+E202+E203+E204+E205+E206+E207</f>
        <v>2292.9799999999991</v>
      </c>
      <c r="F185" s="59">
        <f>SUM(F186:F207)</f>
        <v>0</v>
      </c>
      <c r="G185" s="60">
        <v>950</v>
      </c>
      <c r="H185" s="59">
        <f>SUM(H186+H187+H188+H189+H191+H192+H194+H195+H198+H200+H201+H203+H204+H206+H207)</f>
        <v>1605</v>
      </c>
      <c r="I185" s="59">
        <f>SUM(I186+I187+I188+I189+I190+I191+I192+I193+I194+I195+I196+I197+I198+I199+I200+I201+I202+I203+I204+I205+I206+I207)</f>
        <v>785</v>
      </c>
      <c r="J185" s="59">
        <f>SUM(J186+J187+J188+J189+J190+J191+J192+J193+J194+J195+J196+J197+J198+J199+J200+J201+J202+J203+J204+J205+J206+J207)</f>
        <v>1290</v>
      </c>
      <c r="K185" s="59">
        <f>SUM(K186+K187+K188+K189+K190+K191+K192+K193+K194+K195+K196+K197+K198+K199+K200+K201+K202+K203+K204+K205+K206+K207)</f>
        <v>1290</v>
      </c>
    </row>
    <row r="186" spans="1:11" ht="15.5" thickTop="1" thickBot="1" x14ac:dyDescent="0.4">
      <c r="A186" s="69"/>
      <c r="B186" s="69"/>
      <c r="C186" s="62" t="s">
        <v>90</v>
      </c>
      <c r="D186" s="66" t="s">
        <v>57</v>
      </c>
      <c r="E186" s="63">
        <v>443.76</v>
      </c>
      <c r="F186" s="63">
        <v>0</v>
      </c>
      <c r="G186" s="64">
        <v>0</v>
      </c>
      <c r="H186" s="63">
        <v>120</v>
      </c>
      <c r="I186" s="64">
        <v>60</v>
      </c>
      <c r="J186" s="64">
        <v>120</v>
      </c>
      <c r="K186" s="64">
        <v>120</v>
      </c>
    </row>
    <row r="187" spans="1:11" ht="15.5" thickTop="1" thickBot="1" x14ac:dyDescent="0.4">
      <c r="A187" s="69"/>
      <c r="B187" s="93"/>
      <c r="C187" s="62" t="s">
        <v>90</v>
      </c>
      <c r="D187" s="66" t="s">
        <v>58</v>
      </c>
      <c r="E187" s="63">
        <v>78.34</v>
      </c>
      <c r="F187" s="63">
        <v>0</v>
      </c>
      <c r="G187" s="64">
        <v>0</v>
      </c>
      <c r="H187" s="63">
        <v>25</v>
      </c>
      <c r="I187" s="64">
        <v>10</v>
      </c>
      <c r="J187" s="64">
        <v>20</v>
      </c>
      <c r="K187" s="64">
        <v>20</v>
      </c>
    </row>
    <row r="188" spans="1:11" ht="15.5" thickTop="1" thickBot="1" x14ac:dyDescent="0.4">
      <c r="A188" s="73"/>
      <c r="B188" s="91"/>
      <c r="C188" s="62" t="s">
        <v>90</v>
      </c>
      <c r="D188" s="37">
        <v>41</v>
      </c>
      <c r="E188" s="76">
        <v>127.26</v>
      </c>
      <c r="F188" s="76">
        <v>0</v>
      </c>
      <c r="G188" s="77">
        <v>100</v>
      </c>
      <c r="H188" s="76">
        <v>330</v>
      </c>
      <c r="I188" s="77">
        <v>150</v>
      </c>
      <c r="J188" s="77">
        <v>300</v>
      </c>
      <c r="K188" s="77">
        <v>300</v>
      </c>
    </row>
    <row r="189" spans="1:11" ht="15.5" thickTop="1" thickBot="1" x14ac:dyDescent="0.4">
      <c r="A189" s="73"/>
      <c r="B189" s="91"/>
      <c r="C189" s="62" t="s">
        <v>91</v>
      </c>
      <c r="D189" s="37">
        <v>41</v>
      </c>
      <c r="E189" s="76">
        <v>0</v>
      </c>
      <c r="F189" s="76">
        <v>0</v>
      </c>
      <c r="G189" s="77">
        <v>50</v>
      </c>
      <c r="H189" s="76">
        <v>50</v>
      </c>
      <c r="I189" s="77">
        <v>25</v>
      </c>
      <c r="J189" s="77">
        <v>50</v>
      </c>
      <c r="K189" s="77">
        <v>50</v>
      </c>
    </row>
    <row r="190" spans="1:11" ht="15.5" thickTop="1" thickBot="1" x14ac:dyDescent="0.4">
      <c r="A190" s="73"/>
      <c r="B190" s="91"/>
      <c r="C190" s="62" t="s">
        <v>92</v>
      </c>
      <c r="D190" s="66" t="s">
        <v>57</v>
      </c>
      <c r="E190" s="76">
        <v>61.74</v>
      </c>
      <c r="F190" s="76">
        <v>0</v>
      </c>
      <c r="G190" s="77">
        <v>0</v>
      </c>
      <c r="H190" s="76">
        <v>0</v>
      </c>
      <c r="I190" s="77">
        <v>0</v>
      </c>
      <c r="J190" s="77">
        <v>0</v>
      </c>
      <c r="K190" s="77">
        <v>0</v>
      </c>
    </row>
    <row r="191" spans="1:11" ht="15.5" thickTop="1" thickBot="1" x14ac:dyDescent="0.4">
      <c r="A191" s="73"/>
      <c r="B191" s="91"/>
      <c r="C191" s="62" t="s">
        <v>92</v>
      </c>
      <c r="D191" s="66" t="s">
        <v>58</v>
      </c>
      <c r="E191" s="76">
        <v>11.09</v>
      </c>
      <c r="F191" s="76">
        <v>0</v>
      </c>
      <c r="G191" s="77">
        <v>0</v>
      </c>
      <c r="H191" s="76">
        <v>25</v>
      </c>
      <c r="I191" s="77">
        <v>25</v>
      </c>
      <c r="J191" s="77">
        <v>50</v>
      </c>
      <c r="K191" s="77">
        <v>50</v>
      </c>
    </row>
    <row r="192" spans="1:11" ht="15.5" thickTop="1" thickBot="1" x14ac:dyDescent="0.4">
      <c r="A192" s="73"/>
      <c r="B192" s="91"/>
      <c r="C192" s="62" t="s">
        <v>92</v>
      </c>
      <c r="D192" s="37">
        <v>41</v>
      </c>
      <c r="E192" s="76">
        <v>19.62</v>
      </c>
      <c r="F192" s="76">
        <v>0</v>
      </c>
      <c r="G192" s="77">
        <v>150</v>
      </c>
      <c r="H192" s="76">
        <v>25</v>
      </c>
      <c r="I192" s="77">
        <v>25</v>
      </c>
      <c r="J192" s="77">
        <v>50</v>
      </c>
      <c r="K192" s="77">
        <v>50</v>
      </c>
    </row>
    <row r="193" spans="1:11" ht="15.5" thickTop="1" thickBot="1" x14ac:dyDescent="0.4">
      <c r="A193" s="73"/>
      <c r="B193" s="91"/>
      <c r="C193" s="62" t="s">
        <v>93</v>
      </c>
      <c r="D193" s="66" t="s">
        <v>57</v>
      </c>
      <c r="E193" s="76">
        <v>618.66</v>
      </c>
      <c r="F193" s="76">
        <v>0</v>
      </c>
      <c r="G193" s="77">
        <v>0</v>
      </c>
      <c r="H193" s="76">
        <v>0</v>
      </c>
      <c r="I193" s="77">
        <v>0</v>
      </c>
      <c r="J193" s="77">
        <v>0</v>
      </c>
      <c r="K193" s="77">
        <v>0</v>
      </c>
    </row>
    <row r="194" spans="1:11" ht="15.5" thickTop="1" thickBot="1" x14ac:dyDescent="0.4">
      <c r="A194" s="73"/>
      <c r="B194" s="91"/>
      <c r="C194" s="62" t="s">
        <v>93</v>
      </c>
      <c r="D194" s="66" t="s">
        <v>58</v>
      </c>
      <c r="E194" s="76">
        <v>108.5</v>
      </c>
      <c r="F194" s="76">
        <v>0</v>
      </c>
      <c r="G194" s="77">
        <v>0</v>
      </c>
      <c r="H194" s="76">
        <v>270</v>
      </c>
      <c r="I194" s="77">
        <v>130</v>
      </c>
      <c r="J194" s="77">
        <v>130</v>
      </c>
      <c r="K194" s="77">
        <v>130</v>
      </c>
    </row>
    <row r="195" spans="1:11" ht="15.5" thickTop="1" thickBot="1" x14ac:dyDescent="0.4">
      <c r="A195" s="73"/>
      <c r="B195" s="91"/>
      <c r="C195" s="62" t="s">
        <v>93</v>
      </c>
      <c r="D195" s="37">
        <v>41</v>
      </c>
      <c r="E195" s="76">
        <v>172.32</v>
      </c>
      <c r="F195" s="76">
        <v>0</v>
      </c>
      <c r="G195" s="77">
        <v>200</v>
      </c>
      <c r="H195" s="76">
        <v>300</v>
      </c>
      <c r="I195" s="77">
        <v>150</v>
      </c>
      <c r="J195" s="77">
        <v>150</v>
      </c>
      <c r="K195" s="77">
        <v>150</v>
      </c>
    </row>
    <row r="196" spans="1:11" ht="15.5" thickTop="1" thickBot="1" x14ac:dyDescent="0.4">
      <c r="A196" s="73"/>
      <c r="B196" s="91"/>
      <c r="C196" s="62" t="s">
        <v>94</v>
      </c>
      <c r="D196" s="66" t="s">
        <v>57</v>
      </c>
      <c r="E196" s="76">
        <v>134.22999999999999</v>
      </c>
      <c r="F196" s="76">
        <v>0</v>
      </c>
      <c r="G196" s="77">
        <v>0</v>
      </c>
      <c r="H196" s="76">
        <v>0</v>
      </c>
      <c r="I196" s="77">
        <v>0</v>
      </c>
      <c r="J196" s="77">
        <v>0</v>
      </c>
      <c r="K196" s="77">
        <v>0</v>
      </c>
    </row>
    <row r="197" spans="1:11" ht="15.5" thickTop="1" thickBot="1" x14ac:dyDescent="0.4">
      <c r="A197" s="73"/>
      <c r="B197" s="91"/>
      <c r="C197" s="62" t="s">
        <v>94</v>
      </c>
      <c r="D197" s="66" t="s">
        <v>58</v>
      </c>
      <c r="E197" s="76">
        <v>21.37</v>
      </c>
      <c r="F197" s="76">
        <v>0</v>
      </c>
      <c r="G197" s="77">
        <v>0</v>
      </c>
      <c r="H197" s="76">
        <v>0</v>
      </c>
      <c r="I197" s="77">
        <v>15</v>
      </c>
      <c r="J197" s="77">
        <v>30</v>
      </c>
      <c r="K197" s="77">
        <v>30</v>
      </c>
    </row>
    <row r="198" spans="1:11" ht="15.5" thickTop="1" thickBot="1" x14ac:dyDescent="0.4">
      <c r="A198" s="73"/>
      <c r="B198" s="91"/>
      <c r="C198" s="62" t="s">
        <v>94</v>
      </c>
      <c r="D198" s="37">
        <v>41</v>
      </c>
      <c r="E198" s="76">
        <v>39.17</v>
      </c>
      <c r="F198" s="76">
        <v>0</v>
      </c>
      <c r="G198" s="77">
        <v>150</v>
      </c>
      <c r="H198" s="76">
        <v>35</v>
      </c>
      <c r="I198" s="77">
        <v>15</v>
      </c>
      <c r="J198" s="77">
        <v>30</v>
      </c>
      <c r="K198" s="77">
        <v>30</v>
      </c>
    </row>
    <row r="199" spans="1:11" ht="15.5" thickTop="1" thickBot="1" x14ac:dyDescent="0.4">
      <c r="A199" s="73"/>
      <c r="B199" s="91"/>
      <c r="C199" s="62" t="s">
        <v>95</v>
      </c>
      <c r="D199" s="66" t="s">
        <v>57</v>
      </c>
      <c r="E199" s="76">
        <v>29.85</v>
      </c>
      <c r="F199" s="76">
        <v>0</v>
      </c>
      <c r="G199" s="77">
        <v>0</v>
      </c>
      <c r="H199" s="76">
        <v>0</v>
      </c>
      <c r="I199" s="77">
        <v>0</v>
      </c>
      <c r="J199" s="77">
        <v>0</v>
      </c>
      <c r="K199" s="77">
        <v>0</v>
      </c>
    </row>
    <row r="200" spans="1:11" ht="15.5" thickTop="1" thickBot="1" x14ac:dyDescent="0.4">
      <c r="A200" s="73"/>
      <c r="B200" s="91"/>
      <c r="C200" s="62" t="s">
        <v>95</v>
      </c>
      <c r="D200" s="66" t="s">
        <v>58</v>
      </c>
      <c r="E200" s="76">
        <v>12.05</v>
      </c>
      <c r="F200" s="76">
        <v>0</v>
      </c>
      <c r="G200" s="77">
        <v>0</v>
      </c>
      <c r="H200" s="76">
        <v>30</v>
      </c>
      <c r="I200" s="77">
        <v>15</v>
      </c>
      <c r="J200" s="77">
        <v>30</v>
      </c>
      <c r="K200" s="77">
        <v>30</v>
      </c>
    </row>
    <row r="201" spans="1:11" ht="15.5" thickTop="1" thickBot="1" x14ac:dyDescent="0.4">
      <c r="A201" s="73"/>
      <c r="B201" s="91"/>
      <c r="C201" s="62" t="s">
        <v>95</v>
      </c>
      <c r="D201" s="37">
        <v>41</v>
      </c>
      <c r="E201" s="76">
        <v>10.55</v>
      </c>
      <c r="F201" s="76">
        <v>0</v>
      </c>
      <c r="G201" s="77">
        <v>150</v>
      </c>
      <c r="H201" s="76">
        <v>150</v>
      </c>
      <c r="I201" s="77">
        <v>50</v>
      </c>
      <c r="J201" s="77">
        <v>100</v>
      </c>
      <c r="K201" s="77">
        <v>100</v>
      </c>
    </row>
    <row r="202" spans="1:11" ht="15.5" thickTop="1" thickBot="1" x14ac:dyDescent="0.4">
      <c r="A202" s="73"/>
      <c r="B202" s="91"/>
      <c r="C202" s="62" t="s">
        <v>96</v>
      </c>
      <c r="D202" s="66" t="s">
        <v>57</v>
      </c>
      <c r="E202" s="76">
        <v>44.37</v>
      </c>
      <c r="F202" s="76">
        <v>0</v>
      </c>
      <c r="G202" s="77">
        <v>0</v>
      </c>
      <c r="H202" s="76">
        <v>0</v>
      </c>
      <c r="I202" s="77">
        <v>0</v>
      </c>
      <c r="J202" s="77">
        <v>0</v>
      </c>
      <c r="K202" s="77">
        <v>0</v>
      </c>
    </row>
    <row r="203" spans="1:11" ht="15.5" thickTop="1" thickBot="1" x14ac:dyDescent="0.4">
      <c r="A203" s="73"/>
      <c r="B203" s="91"/>
      <c r="C203" s="62" t="s">
        <v>96</v>
      </c>
      <c r="D203" s="66" t="s">
        <v>58</v>
      </c>
      <c r="E203" s="76">
        <v>7.84</v>
      </c>
      <c r="F203" s="76">
        <v>0</v>
      </c>
      <c r="G203" s="77">
        <v>0</v>
      </c>
      <c r="H203" s="76">
        <v>15</v>
      </c>
      <c r="I203" s="77">
        <v>15</v>
      </c>
      <c r="J203" s="77">
        <v>30</v>
      </c>
      <c r="K203" s="77">
        <v>30</v>
      </c>
    </row>
    <row r="204" spans="1:11" ht="15.5" thickTop="1" thickBot="1" x14ac:dyDescent="0.4">
      <c r="A204" s="73"/>
      <c r="B204" s="91"/>
      <c r="C204" s="62" t="s">
        <v>96</v>
      </c>
      <c r="D204" s="37">
        <v>41</v>
      </c>
      <c r="E204" s="76">
        <v>30.36</v>
      </c>
      <c r="F204" s="76">
        <v>0</v>
      </c>
      <c r="G204" s="77">
        <v>100</v>
      </c>
      <c r="H204" s="76">
        <v>40</v>
      </c>
      <c r="I204" s="77">
        <v>20</v>
      </c>
      <c r="J204" s="77">
        <v>40</v>
      </c>
      <c r="K204" s="77">
        <v>40</v>
      </c>
    </row>
    <row r="205" spans="1:11" ht="15.5" thickTop="1" thickBot="1" x14ac:dyDescent="0.4">
      <c r="A205" s="73"/>
      <c r="B205" s="91"/>
      <c r="C205" s="62" t="s">
        <v>97</v>
      </c>
      <c r="D205" s="66" t="s">
        <v>57</v>
      </c>
      <c r="E205" s="76">
        <v>222.47</v>
      </c>
      <c r="F205" s="76">
        <v>0</v>
      </c>
      <c r="G205" s="77">
        <v>0</v>
      </c>
      <c r="H205" s="76">
        <v>0</v>
      </c>
      <c r="I205" s="77">
        <v>0</v>
      </c>
      <c r="J205" s="77">
        <v>0</v>
      </c>
      <c r="K205" s="77">
        <v>0</v>
      </c>
    </row>
    <row r="206" spans="1:11" ht="15.5" thickTop="1" thickBot="1" x14ac:dyDescent="0.4">
      <c r="A206" s="73"/>
      <c r="B206" s="91"/>
      <c r="C206" s="62" t="s">
        <v>97</v>
      </c>
      <c r="D206" s="66" t="s">
        <v>58</v>
      </c>
      <c r="E206" s="76">
        <v>35.21</v>
      </c>
      <c r="F206" s="76">
        <v>0</v>
      </c>
      <c r="G206" s="77">
        <v>0</v>
      </c>
      <c r="H206" s="76">
        <v>60</v>
      </c>
      <c r="I206" s="77">
        <v>30</v>
      </c>
      <c r="J206" s="77">
        <v>60</v>
      </c>
      <c r="K206" s="77">
        <v>60</v>
      </c>
    </row>
    <row r="207" spans="1:11" ht="15.5" thickTop="1" thickBot="1" x14ac:dyDescent="0.4">
      <c r="A207" s="73"/>
      <c r="B207" s="91"/>
      <c r="C207" s="62" t="s">
        <v>97</v>
      </c>
      <c r="D207" s="37">
        <v>41</v>
      </c>
      <c r="E207" s="76">
        <v>64.22</v>
      </c>
      <c r="F207" s="76">
        <v>0</v>
      </c>
      <c r="G207" s="77">
        <v>50</v>
      </c>
      <c r="H207" s="76">
        <v>130</v>
      </c>
      <c r="I207" s="77">
        <v>50</v>
      </c>
      <c r="J207" s="77">
        <v>100</v>
      </c>
      <c r="K207" s="77">
        <v>100</v>
      </c>
    </row>
    <row r="208" spans="1:11" ht="15.5" thickTop="1" thickBot="1" x14ac:dyDescent="0.4">
      <c r="A208" s="57"/>
      <c r="B208" s="57"/>
      <c r="C208" s="58" t="s">
        <v>116</v>
      </c>
      <c r="D208" s="102">
        <v>41</v>
      </c>
      <c r="E208" s="59">
        <v>0</v>
      </c>
      <c r="F208" s="59">
        <f>SUM(F209:F215)</f>
        <v>367.56</v>
      </c>
      <c r="G208" s="60">
        <v>350</v>
      </c>
      <c r="H208" s="59">
        <f>SUM(H209+H211+H214+H215)</f>
        <v>280</v>
      </c>
      <c r="I208" s="59">
        <f>SUM(I209+I211+I214+I215)</f>
        <v>280</v>
      </c>
      <c r="J208" s="59">
        <f>SUM(J209+J211+J214+J215)</f>
        <v>350</v>
      </c>
      <c r="K208" s="59">
        <f>SUM(K209+K211+K214+K215)</f>
        <v>350</v>
      </c>
    </row>
    <row r="209" spans="1:11" ht="15.5" thickTop="1" thickBot="1" x14ac:dyDescent="0.4">
      <c r="A209" s="73"/>
      <c r="B209" s="73"/>
      <c r="C209" s="74" t="s">
        <v>120</v>
      </c>
      <c r="D209" s="83">
        <v>41</v>
      </c>
      <c r="E209" s="76">
        <v>0</v>
      </c>
      <c r="F209" s="76">
        <v>0</v>
      </c>
      <c r="G209" s="92">
        <v>0</v>
      </c>
      <c r="H209" s="101">
        <v>50</v>
      </c>
      <c r="I209" s="92">
        <v>50</v>
      </c>
      <c r="J209" s="92">
        <v>50</v>
      </c>
      <c r="K209" s="92">
        <v>50</v>
      </c>
    </row>
    <row r="210" spans="1:11" ht="15.5" thickTop="1" thickBot="1" x14ac:dyDescent="0.4">
      <c r="A210" s="75"/>
      <c r="B210" s="75"/>
      <c r="C210" s="74" t="s">
        <v>121</v>
      </c>
      <c r="D210" s="83">
        <v>111</v>
      </c>
      <c r="E210" s="76">
        <v>0</v>
      </c>
      <c r="F210" s="76">
        <v>172.62</v>
      </c>
      <c r="G210" s="77">
        <v>100</v>
      </c>
      <c r="H210" s="76">
        <v>0</v>
      </c>
      <c r="I210" s="77">
        <v>0</v>
      </c>
      <c r="J210" s="77">
        <v>0</v>
      </c>
      <c r="K210" s="77">
        <v>0</v>
      </c>
    </row>
    <row r="211" spans="1:11" ht="15.5" thickTop="1" thickBot="1" x14ac:dyDescent="0.4">
      <c r="A211" s="75"/>
      <c r="B211" s="75"/>
      <c r="C211" s="74" t="s">
        <v>121</v>
      </c>
      <c r="D211" s="184">
        <v>41</v>
      </c>
      <c r="E211" s="76">
        <v>0</v>
      </c>
      <c r="F211" s="76">
        <v>38.42</v>
      </c>
      <c r="G211" s="77">
        <v>0</v>
      </c>
      <c r="H211" s="101">
        <v>130</v>
      </c>
      <c r="I211" s="92">
        <v>130</v>
      </c>
      <c r="J211" s="92">
        <v>200</v>
      </c>
      <c r="K211" s="92">
        <v>200</v>
      </c>
    </row>
    <row r="212" spans="1:11" ht="15.5" thickTop="1" thickBot="1" x14ac:dyDescent="0.4">
      <c r="A212" s="73"/>
      <c r="B212" s="73"/>
      <c r="C212" s="74" t="s">
        <v>190</v>
      </c>
      <c r="D212" s="183">
        <v>41</v>
      </c>
      <c r="E212" s="76">
        <v>0</v>
      </c>
      <c r="F212" s="76">
        <v>0</v>
      </c>
      <c r="G212" s="77">
        <v>100</v>
      </c>
      <c r="H212" s="76">
        <v>130</v>
      </c>
      <c r="I212" s="77">
        <v>130</v>
      </c>
      <c r="J212" s="77">
        <v>200</v>
      </c>
      <c r="K212" s="77">
        <v>200</v>
      </c>
    </row>
    <row r="213" spans="1:11" ht="15.5" thickTop="1" thickBot="1" x14ac:dyDescent="0.4">
      <c r="A213" s="41"/>
      <c r="B213" s="94"/>
      <c r="C213" s="39" t="s">
        <v>191</v>
      </c>
      <c r="D213" s="41">
        <v>111</v>
      </c>
      <c r="E213" s="21">
        <v>0</v>
      </c>
      <c r="F213" s="21">
        <v>97.64</v>
      </c>
      <c r="G213" s="68">
        <v>50</v>
      </c>
      <c r="H213" s="21">
        <v>0</v>
      </c>
      <c r="I213" s="68">
        <v>0</v>
      </c>
      <c r="J213" s="68">
        <v>0</v>
      </c>
      <c r="K213" s="68">
        <v>0</v>
      </c>
    </row>
    <row r="214" spans="1:11" ht="15.5" thickTop="1" thickBot="1" x14ac:dyDescent="0.4">
      <c r="A214" s="41"/>
      <c r="B214" s="94"/>
      <c r="C214" s="39" t="s">
        <v>191</v>
      </c>
      <c r="D214" s="95">
        <v>41</v>
      </c>
      <c r="E214" s="21">
        <v>0</v>
      </c>
      <c r="F214" s="21">
        <v>58.88</v>
      </c>
      <c r="G214" s="68">
        <v>50</v>
      </c>
      <c r="H214" s="21">
        <v>50</v>
      </c>
      <c r="I214" s="68">
        <v>50</v>
      </c>
      <c r="J214" s="68">
        <v>50</v>
      </c>
      <c r="K214" s="68">
        <v>50</v>
      </c>
    </row>
    <row r="215" spans="1:11" ht="15.5" thickTop="1" thickBot="1" x14ac:dyDescent="0.4">
      <c r="A215" s="41"/>
      <c r="B215" s="94"/>
      <c r="C215" s="39" t="s">
        <v>131</v>
      </c>
      <c r="D215" s="95">
        <v>41</v>
      </c>
      <c r="E215" s="21">
        <v>0</v>
      </c>
      <c r="F215" s="21">
        <v>0</v>
      </c>
      <c r="G215" s="68">
        <v>50</v>
      </c>
      <c r="H215" s="21">
        <v>50</v>
      </c>
      <c r="I215" s="68">
        <v>50</v>
      </c>
      <c r="J215" s="68">
        <v>50</v>
      </c>
      <c r="K215" s="68">
        <v>50</v>
      </c>
    </row>
    <row r="216" spans="1:11" ht="15.5" thickTop="1" thickBot="1" x14ac:dyDescent="0.4">
      <c r="A216" s="57"/>
      <c r="B216" s="57"/>
      <c r="C216" s="58" t="s">
        <v>141</v>
      </c>
      <c r="D216" s="102">
        <v>41</v>
      </c>
      <c r="E216" s="59">
        <v>0</v>
      </c>
      <c r="F216" s="59">
        <v>18.5</v>
      </c>
      <c r="G216" s="60">
        <v>10</v>
      </c>
      <c r="H216" s="59">
        <v>10</v>
      </c>
      <c r="I216" s="60">
        <v>10</v>
      </c>
      <c r="J216" s="60">
        <v>10</v>
      </c>
      <c r="K216" s="60">
        <v>10</v>
      </c>
    </row>
    <row r="217" spans="1:11" ht="15.5" thickTop="1" thickBot="1" x14ac:dyDescent="0.4">
      <c r="A217" s="44"/>
      <c r="B217" s="94"/>
      <c r="C217" s="39" t="s">
        <v>151</v>
      </c>
      <c r="D217" s="95">
        <v>41</v>
      </c>
      <c r="E217" s="21">
        <v>0</v>
      </c>
      <c r="F217" s="21">
        <v>18.5</v>
      </c>
      <c r="G217" s="68">
        <v>10</v>
      </c>
      <c r="H217" s="21">
        <v>10</v>
      </c>
      <c r="I217" s="68">
        <v>10</v>
      </c>
      <c r="J217" s="68">
        <v>10</v>
      </c>
      <c r="K217" s="68">
        <v>10</v>
      </c>
    </row>
    <row r="218" spans="1:11" ht="15.5" thickTop="1" thickBot="1" x14ac:dyDescent="0.4">
      <c r="A218" s="54" t="s">
        <v>192</v>
      </c>
      <c r="B218" s="55"/>
      <c r="C218" s="283" t="s">
        <v>193</v>
      </c>
      <c r="D218" s="284"/>
      <c r="E218" s="12">
        <f>E226+E229</f>
        <v>883.61</v>
      </c>
      <c r="F218" s="12">
        <f>SUM(F219+F221+F226+F228)</f>
        <v>446.53</v>
      </c>
      <c r="G218" s="56">
        <v>1515</v>
      </c>
      <c r="H218" s="12">
        <f>SUM(H219+H221+H226+H228)</f>
        <v>1430</v>
      </c>
      <c r="I218" s="12">
        <f>SUM(I219+I221+I226+I228)</f>
        <v>1070</v>
      </c>
      <c r="J218" s="12">
        <f>SUM(J219+J221+J226+J228)</f>
        <v>1070</v>
      </c>
      <c r="K218" s="12">
        <f>SUM(K219+K221+K226+K228)</f>
        <v>1070</v>
      </c>
    </row>
    <row r="219" spans="1:11" ht="15.5" thickTop="1" thickBot="1" x14ac:dyDescent="0.4">
      <c r="A219" s="57"/>
      <c r="B219" s="57"/>
      <c r="C219" s="58" t="s">
        <v>116</v>
      </c>
      <c r="D219" s="102">
        <v>41</v>
      </c>
      <c r="E219" s="59">
        <v>0</v>
      </c>
      <c r="F219" s="59">
        <v>0</v>
      </c>
      <c r="G219" s="60">
        <v>100</v>
      </c>
      <c r="H219" s="59">
        <v>100</v>
      </c>
      <c r="I219" s="60">
        <v>100</v>
      </c>
      <c r="J219" s="60">
        <v>100</v>
      </c>
      <c r="K219" s="60">
        <v>100</v>
      </c>
    </row>
    <row r="220" spans="1:11" ht="15.5" thickTop="1" thickBot="1" x14ac:dyDescent="0.4">
      <c r="A220" s="41"/>
      <c r="B220" s="94"/>
      <c r="C220" s="39" t="s">
        <v>121</v>
      </c>
      <c r="D220" s="95">
        <v>41</v>
      </c>
      <c r="E220" s="23">
        <v>0</v>
      </c>
      <c r="F220" s="23">
        <v>0</v>
      </c>
      <c r="G220" s="68">
        <v>100</v>
      </c>
      <c r="H220" s="21">
        <v>100</v>
      </c>
      <c r="I220" s="68">
        <v>100</v>
      </c>
      <c r="J220" s="68">
        <v>100</v>
      </c>
      <c r="K220" s="68">
        <v>100</v>
      </c>
    </row>
    <row r="221" spans="1:11" ht="15.5" thickTop="1" thickBot="1" x14ac:dyDescent="0.4">
      <c r="A221" s="57"/>
      <c r="B221" s="57"/>
      <c r="C221" s="58" t="s">
        <v>132</v>
      </c>
      <c r="D221" s="102">
        <v>41</v>
      </c>
      <c r="E221" s="59">
        <v>0</v>
      </c>
      <c r="F221" s="59">
        <f>SUM(F222:F225)</f>
        <v>269.51</v>
      </c>
      <c r="G221" s="60">
        <v>1215</v>
      </c>
      <c r="H221" s="59">
        <f>SUM(H222:H225)</f>
        <v>1330</v>
      </c>
      <c r="I221" s="59">
        <f>SUM(I222:I225)</f>
        <v>970</v>
      </c>
      <c r="J221" s="59">
        <f>SUM(J222:J225)</f>
        <v>970</v>
      </c>
      <c r="K221" s="59">
        <f>SUM(K222:K225)</f>
        <v>970</v>
      </c>
    </row>
    <row r="222" spans="1:11" ht="15.5" thickTop="1" thickBot="1" x14ac:dyDescent="0.4">
      <c r="A222" s="41"/>
      <c r="B222" s="94"/>
      <c r="C222" s="39" t="s">
        <v>194</v>
      </c>
      <c r="D222" s="95">
        <v>41</v>
      </c>
      <c r="E222" s="21">
        <v>0</v>
      </c>
      <c r="F222" s="21">
        <v>59.99</v>
      </c>
      <c r="G222" s="68">
        <v>1065</v>
      </c>
      <c r="H222" s="21">
        <v>1030</v>
      </c>
      <c r="I222" s="68">
        <v>500</v>
      </c>
      <c r="J222" s="68">
        <v>500</v>
      </c>
      <c r="K222" s="68">
        <v>500</v>
      </c>
    </row>
    <row r="223" spans="1:11" ht="15.5" thickTop="1" thickBot="1" x14ac:dyDescent="0.4">
      <c r="A223" s="41"/>
      <c r="B223" s="94"/>
      <c r="C223" s="39" t="s">
        <v>133</v>
      </c>
      <c r="D223" s="95">
        <v>41</v>
      </c>
      <c r="E223" s="21">
        <v>0</v>
      </c>
      <c r="F223" s="21">
        <v>0</v>
      </c>
      <c r="G223" s="68">
        <v>50</v>
      </c>
      <c r="H223" s="21">
        <v>200</v>
      </c>
      <c r="I223" s="68">
        <v>300</v>
      </c>
      <c r="J223" s="68">
        <v>300</v>
      </c>
      <c r="K223" s="68">
        <v>300</v>
      </c>
    </row>
    <row r="224" spans="1:11" ht="15.5" thickTop="1" thickBot="1" x14ac:dyDescent="0.4">
      <c r="A224" s="44"/>
      <c r="B224" s="94"/>
      <c r="C224" s="39" t="s">
        <v>134</v>
      </c>
      <c r="D224" s="95">
        <v>41</v>
      </c>
      <c r="E224" s="21">
        <v>0</v>
      </c>
      <c r="F224" s="21">
        <v>110.52</v>
      </c>
      <c r="G224" s="68">
        <v>50</v>
      </c>
      <c r="H224" s="21">
        <v>50</v>
      </c>
      <c r="I224" s="68">
        <v>120</v>
      </c>
      <c r="J224" s="68">
        <v>120</v>
      </c>
      <c r="K224" s="68">
        <v>120</v>
      </c>
    </row>
    <row r="225" spans="1:11" ht="15.5" thickTop="1" thickBot="1" x14ac:dyDescent="0.4">
      <c r="A225" s="44"/>
      <c r="B225" s="94"/>
      <c r="C225" s="39" t="s">
        <v>195</v>
      </c>
      <c r="D225" s="95">
        <v>41</v>
      </c>
      <c r="E225" s="21">
        <v>0</v>
      </c>
      <c r="F225" s="21">
        <v>99</v>
      </c>
      <c r="G225" s="68">
        <v>50</v>
      </c>
      <c r="H225" s="21">
        <v>50</v>
      </c>
      <c r="I225" s="68">
        <v>50</v>
      </c>
      <c r="J225" s="68">
        <v>50</v>
      </c>
      <c r="K225" s="68">
        <v>50</v>
      </c>
    </row>
    <row r="226" spans="1:11" ht="15.5" thickTop="1" thickBot="1" x14ac:dyDescent="0.4">
      <c r="A226" s="57"/>
      <c r="B226" s="57"/>
      <c r="C226" s="58" t="s">
        <v>196</v>
      </c>
      <c r="D226" s="102">
        <v>41</v>
      </c>
      <c r="E226" s="59">
        <v>120</v>
      </c>
      <c r="F226" s="59">
        <v>177.02</v>
      </c>
      <c r="G226" s="60">
        <v>100</v>
      </c>
      <c r="H226" s="59">
        <v>0</v>
      </c>
      <c r="I226" s="60">
        <v>0</v>
      </c>
      <c r="J226" s="60">
        <v>0</v>
      </c>
      <c r="K226" s="60">
        <v>0</v>
      </c>
    </row>
    <row r="227" spans="1:11" ht="15.5" thickTop="1" thickBot="1" x14ac:dyDescent="0.4">
      <c r="A227" s="40"/>
      <c r="B227" s="94"/>
      <c r="C227" s="39" t="s">
        <v>139</v>
      </c>
      <c r="D227" s="95">
        <v>41</v>
      </c>
      <c r="E227" s="21">
        <v>120</v>
      </c>
      <c r="F227" s="21">
        <v>177.02</v>
      </c>
      <c r="G227" s="68">
        <v>100</v>
      </c>
      <c r="H227" s="21">
        <v>0</v>
      </c>
      <c r="I227" s="68">
        <v>0</v>
      </c>
      <c r="J227" s="68">
        <v>0</v>
      </c>
      <c r="K227" s="68">
        <v>0</v>
      </c>
    </row>
    <row r="228" spans="1:11" ht="15.5" thickTop="1" thickBot="1" x14ac:dyDescent="0.4">
      <c r="A228" s="57"/>
      <c r="B228" s="57"/>
      <c r="C228" s="58" t="s">
        <v>141</v>
      </c>
      <c r="D228" s="102">
        <v>41</v>
      </c>
      <c r="E228" s="59">
        <v>763.61</v>
      </c>
      <c r="F228" s="59">
        <v>0</v>
      </c>
      <c r="G228" s="60">
        <v>100</v>
      </c>
      <c r="H228" s="59">
        <v>0</v>
      </c>
      <c r="I228" s="60">
        <v>0</v>
      </c>
      <c r="J228" s="60">
        <v>0</v>
      </c>
      <c r="K228" s="60">
        <v>0</v>
      </c>
    </row>
    <row r="229" spans="1:11" ht="15.5" thickTop="1" thickBot="1" x14ac:dyDescent="0.4">
      <c r="A229" s="20"/>
      <c r="B229" s="94"/>
      <c r="C229" s="197" t="s">
        <v>145</v>
      </c>
      <c r="D229" s="198">
        <v>41</v>
      </c>
      <c r="E229" s="23">
        <v>763.61</v>
      </c>
      <c r="F229" s="21">
        <v>0</v>
      </c>
      <c r="G229" s="68">
        <v>100</v>
      </c>
      <c r="H229" s="21">
        <v>0</v>
      </c>
      <c r="I229" s="68">
        <v>0</v>
      </c>
      <c r="J229" s="68">
        <v>0</v>
      </c>
      <c r="K229" s="72">
        <v>0</v>
      </c>
    </row>
    <row r="230" spans="1:11" ht="15.5" thickTop="1" thickBot="1" x14ac:dyDescent="0.4">
      <c r="A230" s="54" t="s">
        <v>197</v>
      </c>
      <c r="B230" s="55"/>
      <c r="C230" s="286" t="s">
        <v>198</v>
      </c>
      <c r="D230" s="286"/>
      <c r="E230" s="196">
        <f>E231+E234</f>
        <v>7775.2800000000007</v>
      </c>
      <c r="F230" s="12">
        <f>SUM(F231+F234)</f>
        <v>7816.95</v>
      </c>
      <c r="G230" s="56">
        <v>7250</v>
      </c>
      <c r="H230" s="12">
        <f>SUM(H231+H234)</f>
        <v>7050</v>
      </c>
      <c r="I230" s="12">
        <f>SUM(I231+I234)</f>
        <v>7250</v>
      </c>
      <c r="J230" s="12">
        <f>SUM(J231+J234)</f>
        <v>7900</v>
      </c>
      <c r="K230" s="12">
        <f>SUM(K231+K234)</f>
        <v>7900</v>
      </c>
    </row>
    <row r="231" spans="1:11" ht="15.5" thickTop="1" thickBot="1" x14ac:dyDescent="0.4">
      <c r="A231" s="57"/>
      <c r="B231" s="57"/>
      <c r="C231" s="199" t="s">
        <v>116</v>
      </c>
      <c r="D231" s="200">
        <v>41</v>
      </c>
      <c r="E231" s="59">
        <v>294</v>
      </c>
      <c r="F231" s="59">
        <v>313.8</v>
      </c>
      <c r="G231" s="60">
        <v>450</v>
      </c>
      <c r="H231" s="59">
        <f>SUM(H232:H233)</f>
        <v>450</v>
      </c>
      <c r="I231" s="59">
        <f>SUM(I232:I233)</f>
        <v>650</v>
      </c>
      <c r="J231" s="59">
        <f>SUM(J232:J233)</f>
        <v>800</v>
      </c>
      <c r="K231" s="60">
        <v>800</v>
      </c>
    </row>
    <row r="232" spans="1:11" ht="15.5" thickTop="1" thickBot="1" x14ac:dyDescent="0.4">
      <c r="A232" s="40"/>
      <c r="B232" s="95"/>
      <c r="C232" s="39" t="s">
        <v>120</v>
      </c>
      <c r="D232" s="41">
        <v>41</v>
      </c>
      <c r="E232" s="21">
        <v>0</v>
      </c>
      <c r="F232" s="21">
        <v>313.8</v>
      </c>
      <c r="G232" s="68">
        <v>400</v>
      </c>
      <c r="H232" s="21">
        <v>400</v>
      </c>
      <c r="I232" s="68">
        <v>400</v>
      </c>
      <c r="J232" s="68">
        <v>500</v>
      </c>
      <c r="K232" s="68">
        <v>500</v>
      </c>
    </row>
    <row r="233" spans="1:11" ht="15.5" thickTop="1" thickBot="1" x14ac:dyDescent="0.4">
      <c r="A233" s="20"/>
      <c r="B233" s="95"/>
      <c r="C233" s="39" t="s">
        <v>121</v>
      </c>
      <c r="D233" s="41">
        <v>41</v>
      </c>
      <c r="E233" s="23">
        <v>294</v>
      </c>
      <c r="F233" s="21">
        <v>0</v>
      </c>
      <c r="G233" s="68">
        <v>50</v>
      </c>
      <c r="H233" s="21">
        <v>50</v>
      </c>
      <c r="I233" s="68">
        <v>250</v>
      </c>
      <c r="J233" s="68">
        <v>300</v>
      </c>
      <c r="K233" s="68">
        <v>300</v>
      </c>
    </row>
    <row r="234" spans="1:11" ht="15.5" thickTop="1" thickBot="1" x14ac:dyDescent="0.4">
      <c r="A234" s="57"/>
      <c r="B234" s="57"/>
      <c r="C234" s="58" t="s">
        <v>141</v>
      </c>
      <c r="D234" s="88">
        <v>41</v>
      </c>
      <c r="E234" s="59">
        <f>E235+E236+E237</f>
        <v>7481.2800000000007</v>
      </c>
      <c r="F234" s="59">
        <f>SUM(F235:F238)</f>
        <v>7503.15</v>
      </c>
      <c r="G234" s="60">
        <v>6800</v>
      </c>
      <c r="H234" s="59">
        <f>SUM(H235:H238)</f>
        <v>6600</v>
      </c>
      <c r="I234" s="59">
        <f>SUM(I235:I238)</f>
        <v>6600</v>
      </c>
      <c r="J234" s="59">
        <f>SUM(J235:J238)</f>
        <v>7100</v>
      </c>
      <c r="K234" s="59">
        <f>SUM(K235:K238)</f>
        <v>7100</v>
      </c>
    </row>
    <row r="235" spans="1:11" ht="15.5" thickTop="1" thickBot="1" x14ac:dyDescent="0.4">
      <c r="A235" s="40"/>
      <c r="B235" s="94"/>
      <c r="C235" s="39" t="s">
        <v>145</v>
      </c>
      <c r="D235" s="41">
        <v>132</v>
      </c>
      <c r="E235" s="23">
        <v>22.64</v>
      </c>
      <c r="F235" s="21">
        <v>265.52</v>
      </c>
      <c r="G235" s="68">
        <v>270</v>
      </c>
      <c r="H235" s="21">
        <v>270</v>
      </c>
      <c r="I235" s="68">
        <v>270</v>
      </c>
      <c r="J235" s="68">
        <v>270</v>
      </c>
      <c r="K235" s="68">
        <v>270</v>
      </c>
    </row>
    <row r="236" spans="1:11" ht="15.5" thickTop="1" thickBot="1" x14ac:dyDescent="0.4">
      <c r="A236" s="40"/>
      <c r="B236" s="94"/>
      <c r="C236" s="39" t="s">
        <v>145</v>
      </c>
      <c r="D236" s="41">
        <v>111</v>
      </c>
      <c r="E236" s="23">
        <v>0</v>
      </c>
      <c r="F236" s="21">
        <v>29.25</v>
      </c>
      <c r="G236" s="68">
        <v>30</v>
      </c>
      <c r="H236" s="21">
        <v>30</v>
      </c>
      <c r="I236" s="68">
        <v>30</v>
      </c>
      <c r="J236" s="68">
        <v>30</v>
      </c>
      <c r="K236" s="68">
        <v>30</v>
      </c>
    </row>
    <row r="237" spans="1:11" ht="15.5" thickTop="1" thickBot="1" x14ac:dyDescent="0.4">
      <c r="A237" s="20"/>
      <c r="B237" s="94"/>
      <c r="C237" s="39" t="s">
        <v>199</v>
      </c>
      <c r="D237" s="41">
        <v>41</v>
      </c>
      <c r="E237" s="23">
        <v>7458.64</v>
      </c>
      <c r="F237" s="23">
        <v>4938.28</v>
      </c>
      <c r="G237" s="68">
        <v>4500</v>
      </c>
      <c r="H237" s="21">
        <v>2800</v>
      </c>
      <c r="I237" s="68">
        <v>2800</v>
      </c>
      <c r="J237" s="68">
        <v>3000</v>
      </c>
      <c r="K237" s="68">
        <v>3000</v>
      </c>
    </row>
    <row r="238" spans="1:11" ht="15.5" thickTop="1" thickBot="1" x14ac:dyDescent="0.4">
      <c r="A238" s="40"/>
      <c r="B238" s="94"/>
      <c r="C238" s="39" t="s">
        <v>200</v>
      </c>
      <c r="D238" s="41">
        <v>41</v>
      </c>
      <c r="E238" s="21">
        <v>0</v>
      </c>
      <c r="F238" s="21">
        <v>2270.1</v>
      </c>
      <c r="G238" s="68">
        <v>2000</v>
      </c>
      <c r="H238" s="21">
        <v>3500</v>
      </c>
      <c r="I238" s="68">
        <v>3500</v>
      </c>
      <c r="J238" s="68">
        <v>3800</v>
      </c>
      <c r="K238" s="68">
        <v>3800</v>
      </c>
    </row>
    <row r="239" spans="1:11" ht="15.5" thickTop="1" thickBot="1" x14ac:dyDescent="0.4">
      <c r="A239" s="54" t="s">
        <v>201</v>
      </c>
      <c r="B239" s="55"/>
      <c r="C239" s="283" t="s">
        <v>202</v>
      </c>
      <c r="D239" s="287"/>
      <c r="E239" s="12">
        <v>0</v>
      </c>
      <c r="F239" s="12">
        <v>0</v>
      </c>
      <c r="G239" s="56">
        <v>0</v>
      </c>
      <c r="H239" s="12">
        <v>0</v>
      </c>
      <c r="I239" s="56">
        <v>0</v>
      </c>
      <c r="J239" s="56">
        <v>0</v>
      </c>
      <c r="K239" s="56">
        <v>0</v>
      </c>
    </row>
    <row r="240" spans="1:11" ht="15.5" thickTop="1" thickBot="1" x14ac:dyDescent="0.4">
      <c r="A240" s="57"/>
      <c r="B240" s="57"/>
      <c r="C240" s="58" t="s">
        <v>116</v>
      </c>
      <c r="D240" s="57"/>
      <c r="E240" s="59">
        <v>0</v>
      </c>
      <c r="F240" s="59">
        <v>0</v>
      </c>
      <c r="G240" s="60">
        <v>0</v>
      </c>
      <c r="H240" s="59">
        <v>0</v>
      </c>
      <c r="I240" s="60">
        <v>0</v>
      </c>
      <c r="J240" s="60">
        <v>0</v>
      </c>
      <c r="K240" s="60">
        <v>0</v>
      </c>
    </row>
    <row r="241" spans="1:11" ht="15.5" thickTop="1" thickBot="1" x14ac:dyDescent="0.4">
      <c r="A241" s="20"/>
      <c r="B241" s="94"/>
      <c r="C241" s="39" t="s">
        <v>121</v>
      </c>
      <c r="D241" s="41">
        <v>111</v>
      </c>
      <c r="E241" s="21">
        <v>0</v>
      </c>
      <c r="F241" s="21">
        <v>0</v>
      </c>
      <c r="G241" s="68">
        <v>0</v>
      </c>
      <c r="H241" s="21">
        <v>0</v>
      </c>
      <c r="I241" s="68">
        <v>0</v>
      </c>
      <c r="J241" s="72">
        <v>0</v>
      </c>
      <c r="K241" s="72">
        <v>0</v>
      </c>
    </row>
    <row r="242" spans="1:11" ht="15.5" thickTop="1" thickBot="1" x14ac:dyDescent="0.4">
      <c r="A242" s="54" t="s">
        <v>203</v>
      </c>
      <c r="B242" s="55"/>
      <c r="C242" s="283" t="s">
        <v>204</v>
      </c>
      <c r="D242" s="284"/>
      <c r="E242" s="12">
        <f>E254+E266</f>
        <v>653.86999999999989</v>
      </c>
      <c r="F242" s="12">
        <f>SUM(F243+F245+F252+F254+F259+F262+F266)</f>
        <v>4728.8100000000004</v>
      </c>
      <c r="G242" s="56">
        <v>2745</v>
      </c>
      <c r="H242" s="12">
        <f>SUM(H243+H245+H252+H254+H259+H262+H266)</f>
        <v>5330</v>
      </c>
      <c r="I242" s="12">
        <f>SUM(I243+I245+I252+I254+I259+I262+I266)</f>
        <v>6635</v>
      </c>
      <c r="J242" s="12">
        <f>SUM(J243+J245+J252+J254+J259+J262+J266)</f>
        <v>7370</v>
      </c>
      <c r="K242" s="12">
        <f>SUM(K243+K245+K252+K254+K259+K262+K266)</f>
        <v>7370</v>
      </c>
    </row>
    <row r="243" spans="1:11" ht="15.5" thickTop="1" thickBot="1" x14ac:dyDescent="0.4">
      <c r="A243" s="176"/>
      <c r="B243" s="177"/>
      <c r="C243" s="178" t="s">
        <v>87</v>
      </c>
      <c r="D243" s="179"/>
      <c r="E243" s="180"/>
      <c r="F243" s="180">
        <v>56.57</v>
      </c>
      <c r="G243" s="181">
        <v>0</v>
      </c>
      <c r="H243" s="180">
        <v>30</v>
      </c>
      <c r="I243" s="181">
        <v>0</v>
      </c>
      <c r="J243" s="181">
        <v>0</v>
      </c>
      <c r="K243" s="181">
        <v>0</v>
      </c>
    </row>
    <row r="244" spans="1:11" ht="15.5" thickTop="1" thickBot="1" x14ac:dyDescent="0.4">
      <c r="A244" s="61"/>
      <c r="B244" s="85"/>
      <c r="C244" s="182" t="s">
        <v>88</v>
      </c>
      <c r="D244" s="185">
        <v>41</v>
      </c>
      <c r="E244" s="71">
        <v>0</v>
      </c>
      <c r="F244" s="71">
        <v>56.57</v>
      </c>
      <c r="G244" s="65">
        <v>0</v>
      </c>
      <c r="H244" s="71">
        <v>30</v>
      </c>
      <c r="I244" s="65">
        <v>0</v>
      </c>
      <c r="J244" s="65">
        <v>0</v>
      </c>
      <c r="K244" s="265">
        <v>0</v>
      </c>
    </row>
    <row r="245" spans="1:11" ht="15.5" thickTop="1" thickBot="1" x14ac:dyDescent="0.4">
      <c r="A245" s="57"/>
      <c r="B245" s="57"/>
      <c r="C245" s="58" t="s">
        <v>89</v>
      </c>
      <c r="D245" s="102">
        <v>41</v>
      </c>
      <c r="E245" s="59">
        <v>0</v>
      </c>
      <c r="F245" s="59">
        <f>SUM(F246:F251)</f>
        <v>276.94</v>
      </c>
      <c r="G245" s="60">
        <v>195</v>
      </c>
      <c r="H245" s="59">
        <f>SUM(H246:H251)</f>
        <v>105</v>
      </c>
      <c r="I245" s="60">
        <v>175</v>
      </c>
      <c r="J245" s="60">
        <v>170</v>
      </c>
      <c r="K245" s="60">
        <v>170</v>
      </c>
    </row>
    <row r="246" spans="1:11" ht="15.5" thickTop="1" thickBot="1" x14ac:dyDescent="0.4">
      <c r="A246" s="75"/>
      <c r="B246" s="73"/>
      <c r="C246" s="74" t="s">
        <v>205</v>
      </c>
      <c r="D246" s="184">
        <v>41</v>
      </c>
      <c r="E246" s="76">
        <v>0</v>
      </c>
      <c r="F246" s="76">
        <v>0</v>
      </c>
      <c r="G246" s="77">
        <v>50</v>
      </c>
      <c r="H246" s="76">
        <v>0</v>
      </c>
      <c r="I246" s="77">
        <v>10</v>
      </c>
      <c r="J246" s="77">
        <v>10</v>
      </c>
      <c r="K246" s="77">
        <v>10</v>
      </c>
    </row>
    <row r="247" spans="1:11" ht="15.5" thickTop="1" thickBot="1" x14ac:dyDescent="0.4">
      <c r="A247" s="73"/>
      <c r="B247" s="73"/>
      <c r="C247" s="74" t="s">
        <v>91</v>
      </c>
      <c r="D247" s="184">
        <v>41</v>
      </c>
      <c r="E247" s="76">
        <v>0</v>
      </c>
      <c r="F247" s="76">
        <v>0</v>
      </c>
      <c r="G247" s="77">
        <v>50</v>
      </c>
      <c r="H247" s="76">
        <v>0</v>
      </c>
      <c r="I247" s="77">
        <v>50</v>
      </c>
      <c r="J247" s="77">
        <v>50</v>
      </c>
      <c r="K247" s="77">
        <v>50</v>
      </c>
    </row>
    <row r="248" spans="1:11" ht="15.5" thickTop="1" thickBot="1" x14ac:dyDescent="0.4">
      <c r="A248" s="40"/>
      <c r="B248" s="94"/>
      <c r="C248" s="39" t="s">
        <v>93</v>
      </c>
      <c r="D248" s="94">
        <v>41</v>
      </c>
      <c r="E248" s="21">
        <v>0</v>
      </c>
      <c r="F248" s="21">
        <v>198.03</v>
      </c>
      <c r="G248" s="68">
        <v>50</v>
      </c>
      <c r="H248" s="21">
        <v>70</v>
      </c>
      <c r="I248" s="68">
        <v>70</v>
      </c>
      <c r="J248" s="68">
        <v>70</v>
      </c>
      <c r="K248" s="68">
        <v>70</v>
      </c>
    </row>
    <row r="249" spans="1:11" ht="15.5" thickTop="1" thickBot="1" x14ac:dyDescent="0.4">
      <c r="A249" s="40"/>
      <c r="B249" s="94"/>
      <c r="C249" s="39" t="s">
        <v>94</v>
      </c>
      <c r="D249" s="94">
        <v>41</v>
      </c>
      <c r="E249" s="21">
        <v>0</v>
      </c>
      <c r="F249" s="21">
        <v>11.74</v>
      </c>
      <c r="G249" s="68">
        <v>10</v>
      </c>
      <c r="H249" s="21">
        <v>10</v>
      </c>
      <c r="I249" s="68">
        <v>10</v>
      </c>
      <c r="J249" s="68">
        <v>10</v>
      </c>
      <c r="K249" s="68">
        <v>10</v>
      </c>
    </row>
    <row r="250" spans="1:11" ht="15.5" thickTop="1" thickBot="1" x14ac:dyDescent="0.4">
      <c r="A250" s="40"/>
      <c r="B250" s="94"/>
      <c r="C250" s="39" t="s">
        <v>95</v>
      </c>
      <c r="D250" s="94">
        <v>41</v>
      </c>
      <c r="E250" s="21">
        <v>0</v>
      </c>
      <c r="F250" s="21">
        <v>0</v>
      </c>
      <c r="G250" s="68">
        <v>20</v>
      </c>
      <c r="H250" s="21">
        <v>0</v>
      </c>
      <c r="I250" s="68">
        <v>10</v>
      </c>
      <c r="J250" s="68">
        <v>10</v>
      </c>
      <c r="K250" s="68">
        <v>10</v>
      </c>
    </row>
    <row r="251" spans="1:11" ht="15.5" thickTop="1" thickBot="1" x14ac:dyDescent="0.4">
      <c r="A251" s="40"/>
      <c r="B251" s="94"/>
      <c r="C251" s="39" t="s">
        <v>97</v>
      </c>
      <c r="D251" s="94">
        <v>41</v>
      </c>
      <c r="E251" s="21">
        <v>0</v>
      </c>
      <c r="F251" s="21">
        <v>67.17</v>
      </c>
      <c r="G251" s="68">
        <v>15</v>
      </c>
      <c r="H251" s="21">
        <v>25</v>
      </c>
      <c r="I251" s="68">
        <v>25</v>
      </c>
      <c r="J251" s="68">
        <v>20</v>
      </c>
      <c r="K251" s="68">
        <v>20</v>
      </c>
    </row>
    <row r="252" spans="1:11" ht="15.5" thickTop="1" thickBot="1" x14ac:dyDescent="0.4">
      <c r="A252" s="57"/>
      <c r="B252" s="57"/>
      <c r="C252" s="58" t="s">
        <v>104</v>
      </c>
      <c r="D252" s="102">
        <v>41</v>
      </c>
      <c r="E252" s="59">
        <v>0</v>
      </c>
      <c r="F252" s="59">
        <v>0</v>
      </c>
      <c r="G252" s="60">
        <v>200</v>
      </c>
      <c r="H252" s="59">
        <v>0</v>
      </c>
      <c r="I252" s="60">
        <v>200</v>
      </c>
      <c r="J252" s="60">
        <v>200</v>
      </c>
      <c r="K252" s="60">
        <v>200</v>
      </c>
    </row>
    <row r="253" spans="1:11" ht="15.5" thickTop="1" thickBot="1" x14ac:dyDescent="0.4">
      <c r="A253" s="40"/>
      <c r="B253" s="40"/>
      <c r="C253" s="39" t="s">
        <v>105</v>
      </c>
      <c r="D253" s="94">
        <v>41</v>
      </c>
      <c r="E253" s="23">
        <v>0</v>
      </c>
      <c r="F253" s="23">
        <v>0</v>
      </c>
      <c r="G253" s="68">
        <v>200</v>
      </c>
      <c r="H253" s="21">
        <v>0</v>
      </c>
      <c r="I253" s="68">
        <v>200</v>
      </c>
      <c r="J253" s="68">
        <v>200</v>
      </c>
      <c r="K253" s="68">
        <v>200</v>
      </c>
    </row>
    <row r="254" spans="1:11" ht="15.5" thickTop="1" thickBot="1" x14ac:dyDescent="0.4">
      <c r="A254" s="57"/>
      <c r="B254" s="57"/>
      <c r="C254" s="58" t="s">
        <v>116</v>
      </c>
      <c r="D254" s="102">
        <v>41</v>
      </c>
      <c r="E254" s="59">
        <f>E256+E258</f>
        <v>634.43999999999994</v>
      </c>
      <c r="F254" s="59">
        <f>SUM(F255:F258)</f>
        <v>750.74</v>
      </c>
      <c r="G254" s="60">
        <v>1400</v>
      </c>
      <c r="H254" s="59">
        <f>SUM(H255:H258)</f>
        <v>1400</v>
      </c>
      <c r="I254" s="60">
        <f>I255+I256+I257+I258</f>
        <v>2550</v>
      </c>
      <c r="J254" s="60">
        <f>J255+J256+J257+J258</f>
        <v>2550</v>
      </c>
      <c r="K254" s="60">
        <f>K255+K256+K257+K258</f>
        <v>2550</v>
      </c>
    </row>
    <row r="255" spans="1:11" ht="15.5" thickTop="1" thickBot="1" x14ac:dyDescent="0.4">
      <c r="A255" s="73"/>
      <c r="B255" s="73"/>
      <c r="C255" s="74" t="s">
        <v>120</v>
      </c>
      <c r="D255" s="184">
        <v>41</v>
      </c>
      <c r="E255" s="76">
        <v>0</v>
      </c>
      <c r="F255" s="76">
        <v>0</v>
      </c>
      <c r="G255" s="77">
        <v>100</v>
      </c>
      <c r="H255" s="76">
        <v>100</v>
      </c>
      <c r="I255" s="77">
        <v>50</v>
      </c>
      <c r="J255" s="77">
        <v>50</v>
      </c>
      <c r="K255" s="77">
        <v>50</v>
      </c>
    </row>
    <row r="256" spans="1:11" ht="15.5" thickTop="1" thickBot="1" x14ac:dyDescent="0.4">
      <c r="A256" s="40"/>
      <c r="B256" s="94"/>
      <c r="C256" s="39" t="s">
        <v>206</v>
      </c>
      <c r="D256" s="94">
        <v>41</v>
      </c>
      <c r="E256" s="21">
        <v>122.79</v>
      </c>
      <c r="F256" s="21">
        <v>323.26</v>
      </c>
      <c r="G256" s="68">
        <v>800</v>
      </c>
      <c r="H256" s="21">
        <v>800</v>
      </c>
      <c r="I256" s="68">
        <v>800</v>
      </c>
      <c r="J256" s="68">
        <v>800</v>
      </c>
      <c r="K256" s="68">
        <v>800</v>
      </c>
    </row>
    <row r="257" spans="1:11" ht="15.5" thickTop="1" thickBot="1" x14ac:dyDescent="0.4">
      <c r="A257" s="40"/>
      <c r="B257" s="94"/>
      <c r="C257" s="39" t="s">
        <v>206</v>
      </c>
      <c r="D257" s="41" t="s">
        <v>56</v>
      </c>
      <c r="E257" s="21">
        <v>0</v>
      </c>
      <c r="F257" s="21">
        <v>0</v>
      </c>
      <c r="G257" s="68">
        <v>0</v>
      </c>
      <c r="H257" s="21">
        <v>0</v>
      </c>
      <c r="I257" s="68">
        <v>1500</v>
      </c>
      <c r="J257" s="68">
        <v>1500</v>
      </c>
      <c r="K257" s="68">
        <v>1500</v>
      </c>
    </row>
    <row r="258" spans="1:11" ht="15.5" thickTop="1" thickBot="1" x14ac:dyDescent="0.4">
      <c r="A258" s="40"/>
      <c r="B258" s="94"/>
      <c r="C258" s="39" t="s">
        <v>130</v>
      </c>
      <c r="D258" s="94">
        <v>41</v>
      </c>
      <c r="E258" s="21">
        <v>511.65</v>
      </c>
      <c r="F258" s="21">
        <v>427.48</v>
      </c>
      <c r="G258" s="68">
        <v>500</v>
      </c>
      <c r="H258" s="21">
        <v>500</v>
      </c>
      <c r="I258" s="68">
        <v>200</v>
      </c>
      <c r="J258" s="68">
        <v>200</v>
      </c>
      <c r="K258" s="68">
        <v>200</v>
      </c>
    </row>
    <row r="259" spans="1:11" ht="15.5" thickTop="1" thickBot="1" x14ac:dyDescent="0.4">
      <c r="A259" s="57"/>
      <c r="B259" s="57"/>
      <c r="C259" s="58" t="s">
        <v>132</v>
      </c>
      <c r="D259" s="102">
        <v>41</v>
      </c>
      <c r="E259" s="59">
        <v>0</v>
      </c>
      <c r="F259" s="59">
        <v>29.86</v>
      </c>
      <c r="G259" s="60">
        <v>250</v>
      </c>
      <c r="H259" s="59">
        <f>SUM(H260:H261)</f>
        <v>350</v>
      </c>
      <c r="I259" s="60">
        <v>400</v>
      </c>
      <c r="J259" s="60">
        <v>600</v>
      </c>
      <c r="K259" s="60">
        <v>600</v>
      </c>
    </row>
    <row r="260" spans="1:11" ht="15.5" thickTop="1" thickBot="1" x14ac:dyDescent="0.4">
      <c r="A260" s="40"/>
      <c r="B260" s="94"/>
      <c r="C260" s="39" t="s">
        <v>194</v>
      </c>
      <c r="D260" s="94">
        <v>41</v>
      </c>
      <c r="E260" s="21">
        <v>0</v>
      </c>
      <c r="F260" s="21">
        <v>29.86</v>
      </c>
      <c r="G260" s="68">
        <v>50</v>
      </c>
      <c r="H260" s="21">
        <v>250</v>
      </c>
      <c r="I260" s="68">
        <v>300</v>
      </c>
      <c r="J260" s="68">
        <v>400</v>
      </c>
      <c r="K260" s="68">
        <v>400</v>
      </c>
    </row>
    <row r="261" spans="1:11" ht="15.5" thickTop="1" thickBot="1" x14ac:dyDescent="0.4">
      <c r="A261" s="40"/>
      <c r="B261" s="94"/>
      <c r="C261" s="39" t="s">
        <v>133</v>
      </c>
      <c r="D261" s="94">
        <v>41</v>
      </c>
      <c r="E261" s="21">
        <v>0</v>
      </c>
      <c r="F261" s="21">
        <v>0</v>
      </c>
      <c r="G261" s="68">
        <v>200</v>
      </c>
      <c r="H261" s="21">
        <v>100</v>
      </c>
      <c r="I261" s="68">
        <v>100</v>
      </c>
      <c r="J261" s="68">
        <v>200</v>
      </c>
      <c r="K261" s="68">
        <v>200</v>
      </c>
    </row>
    <row r="262" spans="1:11" ht="15.5" thickTop="1" thickBot="1" x14ac:dyDescent="0.4">
      <c r="A262" s="57"/>
      <c r="B262" s="57"/>
      <c r="C262" s="58" t="s">
        <v>196</v>
      </c>
      <c r="D262" s="102">
        <v>41</v>
      </c>
      <c r="E262" s="59">
        <v>0</v>
      </c>
      <c r="F262" s="59">
        <v>393.62</v>
      </c>
      <c r="G262" s="60">
        <v>350</v>
      </c>
      <c r="H262" s="59">
        <v>360</v>
      </c>
      <c r="I262" s="59">
        <v>460</v>
      </c>
      <c r="J262" s="60">
        <v>1000</v>
      </c>
      <c r="K262" s="60">
        <v>1000</v>
      </c>
    </row>
    <row r="263" spans="1:11" ht="15.5" thickTop="1" thickBot="1" x14ac:dyDescent="0.4">
      <c r="A263" s="40"/>
      <c r="B263" s="94"/>
      <c r="C263" s="39" t="s">
        <v>138</v>
      </c>
      <c r="D263" s="94">
        <v>41</v>
      </c>
      <c r="E263" s="21">
        <v>0</v>
      </c>
      <c r="F263" s="21">
        <v>393.62</v>
      </c>
      <c r="G263" s="68">
        <v>350</v>
      </c>
      <c r="H263" s="21">
        <v>350</v>
      </c>
      <c r="I263" s="68">
        <v>350</v>
      </c>
      <c r="J263" s="68">
        <v>400</v>
      </c>
      <c r="K263" s="68">
        <v>400</v>
      </c>
    </row>
    <row r="264" spans="1:11" ht="15.5" thickTop="1" thickBot="1" x14ac:dyDescent="0.4">
      <c r="A264" s="40"/>
      <c r="B264" s="94"/>
      <c r="C264" s="39" t="s">
        <v>207</v>
      </c>
      <c r="D264" s="94">
        <v>41</v>
      </c>
      <c r="E264" s="21">
        <v>0</v>
      </c>
      <c r="F264" s="21">
        <v>0</v>
      </c>
      <c r="G264" s="68">
        <v>0</v>
      </c>
      <c r="H264" s="21">
        <v>0</v>
      </c>
      <c r="I264" s="68">
        <v>100</v>
      </c>
      <c r="J264" s="68">
        <v>100</v>
      </c>
      <c r="K264" s="68">
        <v>100</v>
      </c>
    </row>
    <row r="265" spans="1:11" ht="15.5" thickTop="1" thickBot="1" x14ac:dyDescent="0.4">
      <c r="A265" s="40"/>
      <c r="B265" s="94"/>
      <c r="C265" s="39" t="s">
        <v>310</v>
      </c>
      <c r="D265" s="94">
        <v>41</v>
      </c>
      <c r="E265" s="21">
        <v>0</v>
      </c>
      <c r="F265" s="21">
        <v>0</v>
      </c>
      <c r="G265" s="68">
        <v>0</v>
      </c>
      <c r="H265" s="21">
        <v>10</v>
      </c>
      <c r="I265" s="68">
        <v>10</v>
      </c>
      <c r="J265" s="68">
        <v>500</v>
      </c>
      <c r="K265" s="68">
        <v>500</v>
      </c>
    </row>
    <row r="266" spans="1:11" ht="15.5" thickTop="1" thickBot="1" x14ac:dyDescent="0.4">
      <c r="A266" s="57"/>
      <c r="B266" s="57"/>
      <c r="C266" s="58" t="s">
        <v>141</v>
      </c>
      <c r="D266" s="102">
        <v>41</v>
      </c>
      <c r="E266" s="59">
        <v>19.43</v>
      </c>
      <c r="F266" s="59">
        <f>SUM(F267:F272)</f>
        <v>3221.0800000000004</v>
      </c>
      <c r="G266" s="60">
        <v>350</v>
      </c>
      <c r="H266" s="59">
        <f>SUM(H267:H272)</f>
        <v>3085</v>
      </c>
      <c r="I266" s="59">
        <f>SUM(I267:I272)</f>
        <v>2850</v>
      </c>
      <c r="J266" s="59">
        <f>SUM(J267:J272)</f>
        <v>2850</v>
      </c>
      <c r="K266" s="59">
        <f>SUM(K267:K272)</f>
        <v>2850</v>
      </c>
    </row>
    <row r="267" spans="1:11" ht="15.5" thickTop="1" thickBot="1" x14ac:dyDescent="0.4">
      <c r="A267" s="73"/>
      <c r="B267" s="73"/>
      <c r="C267" s="74" t="s">
        <v>208</v>
      </c>
      <c r="D267" s="184">
        <v>41</v>
      </c>
      <c r="E267" s="76">
        <v>0</v>
      </c>
      <c r="F267" s="76">
        <v>870</v>
      </c>
      <c r="G267" s="77">
        <v>200</v>
      </c>
      <c r="H267" s="76">
        <v>350</v>
      </c>
      <c r="I267" s="77">
        <v>350</v>
      </c>
      <c r="J267" s="77">
        <v>350</v>
      </c>
      <c r="K267" s="77">
        <v>350</v>
      </c>
    </row>
    <row r="268" spans="1:11" ht="15.5" thickTop="1" thickBot="1" x14ac:dyDescent="0.4">
      <c r="A268" s="73"/>
      <c r="B268" s="73"/>
      <c r="C268" s="74" t="s">
        <v>311</v>
      </c>
      <c r="D268" s="184">
        <v>41</v>
      </c>
      <c r="E268" s="76">
        <v>0</v>
      </c>
      <c r="F268" s="76">
        <v>0</v>
      </c>
      <c r="G268" s="77">
        <v>0</v>
      </c>
      <c r="H268" s="76">
        <v>500</v>
      </c>
      <c r="I268" s="77">
        <v>500</v>
      </c>
      <c r="J268" s="77">
        <v>500</v>
      </c>
      <c r="K268" s="77">
        <v>500</v>
      </c>
    </row>
    <row r="269" spans="1:11" ht="15.5" thickTop="1" thickBot="1" x14ac:dyDescent="0.4">
      <c r="A269" s="73"/>
      <c r="B269" s="73"/>
      <c r="C269" s="74" t="s">
        <v>148</v>
      </c>
      <c r="D269" s="184">
        <v>41</v>
      </c>
      <c r="E269" s="76">
        <v>0</v>
      </c>
      <c r="F269" s="76">
        <v>300</v>
      </c>
      <c r="G269" s="77">
        <v>100</v>
      </c>
      <c r="H269" s="76">
        <v>1800</v>
      </c>
      <c r="I269" s="77">
        <v>500</v>
      </c>
      <c r="J269" s="77">
        <v>500</v>
      </c>
      <c r="K269" s="77">
        <v>500</v>
      </c>
    </row>
    <row r="270" spans="1:11" ht="15.5" thickTop="1" thickBot="1" x14ac:dyDescent="0.4">
      <c r="A270" s="73"/>
      <c r="B270" s="73"/>
      <c r="C270" s="74" t="s">
        <v>151</v>
      </c>
      <c r="D270" s="184">
        <v>41</v>
      </c>
      <c r="E270" s="76">
        <v>0</v>
      </c>
      <c r="F270" s="76">
        <v>0</v>
      </c>
      <c r="G270" s="77">
        <v>0</v>
      </c>
      <c r="H270" s="76">
        <v>0</v>
      </c>
      <c r="I270" s="77">
        <v>0</v>
      </c>
      <c r="J270" s="77">
        <v>0</v>
      </c>
      <c r="K270" s="77">
        <v>0</v>
      </c>
    </row>
    <row r="271" spans="1:11" ht="15.5" thickTop="1" thickBot="1" x14ac:dyDescent="0.4">
      <c r="A271" s="40"/>
      <c r="B271" s="94"/>
      <c r="C271" s="39" t="s">
        <v>178</v>
      </c>
      <c r="D271" s="94">
        <v>41</v>
      </c>
      <c r="E271" s="21">
        <v>19.43</v>
      </c>
      <c r="F271" s="21">
        <v>1287.68</v>
      </c>
      <c r="G271" s="68">
        <v>50</v>
      </c>
      <c r="H271" s="21">
        <v>435</v>
      </c>
      <c r="I271" s="68">
        <v>1500</v>
      </c>
      <c r="J271" s="68">
        <v>1500</v>
      </c>
      <c r="K271" s="68">
        <v>1500</v>
      </c>
    </row>
    <row r="272" spans="1:11" ht="15.5" thickTop="1" thickBot="1" x14ac:dyDescent="0.4">
      <c r="A272" s="40"/>
      <c r="B272" s="96"/>
      <c r="C272" s="97" t="s">
        <v>300</v>
      </c>
      <c r="D272" s="186">
        <v>41</v>
      </c>
      <c r="E272" s="21">
        <v>0</v>
      </c>
      <c r="F272" s="21">
        <v>763.4</v>
      </c>
      <c r="G272" s="68">
        <v>0</v>
      </c>
      <c r="H272" s="21">
        <v>0</v>
      </c>
      <c r="I272" s="68">
        <v>0</v>
      </c>
      <c r="J272" s="68">
        <v>0</v>
      </c>
      <c r="K272" s="68">
        <v>0</v>
      </c>
    </row>
    <row r="273" spans="1:11" ht="15.5" thickTop="1" thickBot="1" x14ac:dyDescent="0.4">
      <c r="A273" s="54" t="s">
        <v>209</v>
      </c>
      <c r="B273" s="55"/>
      <c r="C273" s="283" t="s">
        <v>210</v>
      </c>
      <c r="D273" s="284"/>
      <c r="E273" s="12">
        <f>E274+E277+E279</f>
        <v>4919.5</v>
      </c>
      <c r="F273" s="12">
        <f>SUM(F274+F277+F279+F282)</f>
        <v>2326.9</v>
      </c>
      <c r="G273" s="56">
        <v>2650</v>
      </c>
      <c r="H273" s="12">
        <f>SUM(H274+H277+H279+H282)</f>
        <v>2370</v>
      </c>
      <c r="I273" s="56">
        <v>2370</v>
      </c>
      <c r="J273" s="56">
        <v>2470</v>
      </c>
      <c r="K273" s="56">
        <v>2470</v>
      </c>
    </row>
    <row r="274" spans="1:11" ht="15.5" thickTop="1" thickBot="1" x14ac:dyDescent="0.4">
      <c r="A274" s="57"/>
      <c r="B274" s="57"/>
      <c r="C274" s="58" t="s">
        <v>104</v>
      </c>
      <c r="D274" s="57">
        <v>41</v>
      </c>
      <c r="E274" s="59">
        <v>2038.56</v>
      </c>
      <c r="F274" s="59">
        <f>SUM(F275:F276)</f>
        <v>1866</v>
      </c>
      <c r="G274" s="60">
        <v>2000</v>
      </c>
      <c r="H274" s="59">
        <v>1500</v>
      </c>
      <c r="I274" s="60">
        <v>1500</v>
      </c>
      <c r="J274" s="60">
        <v>1600</v>
      </c>
      <c r="K274" s="60">
        <v>1600</v>
      </c>
    </row>
    <row r="275" spans="1:11" ht="15.5" thickTop="1" thickBot="1" x14ac:dyDescent="0.4">
      <c r="A275" s="20"/>
      <c r="B275" s="94"/>
      <c r="C275" s="19" t="s">
        <v>105</v>
      </c>
      <c r="D275" s="94">
        <v>41</v>
      </c>
      <c r="E275" s="19">
        <v>2038.56</v>
      </c>
      <c r="F275" s="21">
        <v>1866</v>
      </c>
      <c r="G275" s="68">
        <v>2000</v>
      </c>
      <c r="H275" s="23">
        <v>1500</v>
      </c>
      <c r="I275" s="68">
        <v>1500</v>
      </c>
      <c r="J275" s="72">
        <v>1600</v>
      </c>
      <c r="K275" s="72">
        <v>1600</v>
      </c>
    </row>
    <row r="276" spans="1:11" ht="15.5" thickTop="1" thickBot="1" x14ac:dyDescent="0.4">
      <c r="A276" s="40"/>
      <c r="B276" s="96"/>
      <c r="C276" s="97" t="s">
        <v>106</v>
      </c>
      <c r="D276" s="95">
        <v>41</v>
      </c>
      <c r="E276" s="21">
        <v>0</v>
      </c>
      <c r="F276" s="21">
        <v>0</v>
      </c>
      <c r="G276" s="68">
        <v>2000</v>
      </c>
      <c r="H276" s="21">
        <v>1500</v>
      </c>
      <c r="I276" s="68">
        <v>1500</v>
      </c>
      <c r="J276" s="68">
        <v>1600</v>
      </c>
      <c r="K276" s="68">
        <v>1600</v>
      </c>
    </row>
    <row r="277" spans="1:11" ht="15.5" thickTop="1" thickBot="1" x14ac:dyDescent="0.4">
      <c r="A277" s="57"/>
      <c r="B277" s="57"/>
      <c r="C277" s="98" t="s">
        <v>116</v>
      </c>
      <c r="D277" s="57">
        <v>41</v>
      </c>
      <c r="E277" s="59">
        <v>352.8</v>
      </c>
      <c r="F277" s="59">
        <v>5.99</v>
      </c>
      <c r="G277" s="60">
        <v>50</v>
      </c>
      <c r="H277" s="59">
        <v>50</v>
      </c>
      <c r="I277" s="60">
        <v>50</v>
      </c>
      <c r="J277" s="60">
        <v>50</v>
      </c>
      <c r="K277" s="60">
        <v>50</v>
      </c>
    </row>
    <row r="278" spans="1:11" ht="15.5" thickTop="1" thickBot="1" x14ac:dyDescent="0.4">
      <c r="A278" s="40"/>
      <c r="B278" s="96"/>
      <c r="C278" s="97" t="s">
        <v>206</v>
      </c>
      <c r="D278" s="95">
        <v>41</v>
      </c>
      <c r="E278" s="21">
        <v>352.8</v>
      </c>
      <c r="F278" s="21">
        <v>5.99</v>
      </c>
      <c r="G278" s="68">
        <v>50</v>
      </c>
      <c r="H278" s="21">
        <v>50</v>
      </c>
      <c r="I278" s="68">
        <v>50</v>
      </c>
      <c r="J278" s="68">
        <v>50</v>
      </c>
      <c r="K278" s="68">
        <v>50</v>
      </c>
    </row>
    <row r="279" spans="1:11" ht="15.5" thickTop="1" thickBot="1" x14ac:dyDescent="0.4">
      <c r="A279" s="57"/>
      <c r="B279" s="57"/>
      <c r="C279" s="58" t="s">
        <v>196</v>
      </c>
      <c r="D279" s="57">
        <v>41</v>
      </c>
      <c r="E279" s="59">
        <v>2528.14</v>
      </c>
      <c r="F279" s="59">
        <v>291.47000000000003</v>
      </c>
      <c r="G279" s="60">
        <v>300</v>
      </c>
      <c r="H279" s="59">
        <f>SUM(H280:H281)</f>
        <v>520</v>
      </c>
      <c r="I279" s="60">
        <v>520</v>
      </c>
      <c r="J279" s="60">
        <v>520</v>
      </c>
      <c r="K279" s="60">
        <v>520</v>
      </c>
    </row>
    <row r="280" spans="1:11" ht="15.5" thickTop="1" thickBot="1" x14ac:dyDescent="0.4">
      <c r="A280" s="40"/>
      <c r="B280" s="96"/>
      <c r="C280" s="97" t="s">
        <v>138</v>
      </c>
      <c r="D280" s="95">
        <v>41</v>
      </c>
      <c r="E280" s="21">
        <v>0</v>
      </c>
      <c r="F280" s="21">
        <v>291.47000000000003</v>
      </c>
      <c r="G280" s="68">
        <v>0</v>
      </c>
      <c r="H280" s="21">
        <v>220</v>
      </c>
      <c r="I280" s="68">
        <v>220</v>
      </c>
      <c r="J280" s="68">
        <v>220</v>
      </c>
      <c r="K280" s="68">
        <v>220</v>
      </c>
    </row>
    <row r="281" spans="1:11" ht="15.5" thickTop="1" thickBot="1" x14ac:dyDescent="0.4">
      <c r="A281" s="40"/>
      <c r="B281" s="96"/>
      <c r="C281" s="97" t="s">
        <v>139</v>
      </c>
      <c r="D281" s="95">
        <v>41</v>
      </c>
      <c r="E281" s="21">
        <v>2528.14</v>
      </c>
      <c r="F281" s="21">
        <v>0</v>
      </c>
      <c r="G281" s="68">
        <v>300</v>
      </c>
      <c r="H281" s="21">
        <v>300</v>
      </c>
      <c r="I281" s="68">
        <v>300</v>
      </c>
      <c r="J281" s="68">
        <v>300</v>
      </c>
      <c r="K281" s="68">
        <v>300</v>
      </c>
    </row>
    <row r="282" spans="1:11" ht="15.5" thickTop="1" thickBot="1" x14ac:dyDescent="0.4">
      <c r="A282" s="57"/>
      <c r="B282" s="57"/>
      <c r="C282" s="58" t="s">
        <v>141</v>
      </c>
      <c r="D282" s="220">
        <v>41</v>
      </c>
      <c r="E282" s="59">
        <v>0</v>
      </c>
      <c r="F282" s="59">
        <v>163.44</v>
      </c>
      <c r="G282" s="60">
        <v>300</v>
      </c>
      <c r="H282" s="59">
        <v>300</v>
      </c>
      <c r="I282" s="60">
        <v>300</v>
      </c>
      <c r="J282" s="60">
        <v>300</v>
      </c>
      <c r="K282" s="60">
        <v>300</v>
      </c>
    </row>
    <row r="283" spans="1:11" ht="15.5" thickTop="1" thickBot="1" x14ac:dyDescent="0.4">
      <c r="A283" s="40"/>
      <c r="B283" s="96"/>
      <c r="C283" s="218" t="s">
        <v>211</v>
      </c>
      <c r="D283" s="221">
        <v>41</v>
      </c>
      <c r="E283" s="21">
        <v>0</v>
      </c>
      <c r="F283" s="21">
        <v>163.44</v>
      </c>
      <c r="G283" s="68">
        <v>200</v>
      </c>
      <c r="H283" s="21">
        <v>200</v>
      </c>
      <c r="I283" s="68">
        <v>200</v>
      </c>
      <c r="J283" s="68">
        <v>200</v>
      </c>
      <c r="K283" s="68">
        <v>200</v>
      </c>
    </row>
    <row r="284" spans="1:11" ht="15.5" thickTop="1" thickBot="1" x14ac:dyDescent="0.4">
      <c r="A284" s="40"/>
      <c r="B284" s="96"/>
      <c r="C284" s="219" t="s">
        <v>148</v>
      </c>
      <c r="D284" s="222">
        <v>41</v>
      </c>
      <c r="E284" s="21">
        <v>0</v>
      </c>
      <c r="F284" s="21">
        <v>0</v>
      </c>
      <c r="G284" s="68">
        <v>100</v>
      </c>
      <c r="H284" s="21">
        <v>100</v>
      </c>
      <c r="I284" s="68">
        <v>100</v>
      </c>
      <c r="J284" s="68">
        <v>100</v>
      </c>
      <c r="K284" s="68">
        <v>100</v>
      </c>
    </row>
    <row r="285" spans="1:11" ht="15.5" thickTop="1" thickBot="1" x14ac:dyDescent="0.4">
      <c r="A285" s="201" t="s">
        <v>312</v>
      </c>
      <c r="B285" s="225"/>
      <c r="C285" s="216" t="s">
        <v>313</v>
      </c>
      <c r="D285" s="237">
        <v>111</v>
      </c>
      <c r="E285" s="260">
        <v>0</v>
      </c>
      <c r="F285" s="260">
        <v>0</v>
      </c>
      <c r="G285" s="261">
        <v>0</v>
      </c>
      <c r="H285" s="260">
        <f>SUM(H286+H288+H293+H301+H306+H308)</f>
        <v>11250</v>
      </c>
      <c r="I285" s="260">
        <f>SUM(I286+I288+I293+I301+I306+I308)</f>
        <v>1970</v>
      </c>
      <c r="J285" s="260">
        <f>SUM(J286+J288+J293+J301+J306+J308)</f>
        <v>1450</v>
      </c>
      <c r="K285" s="260">
        <f>SUM(K286+K288+K293+K301+K306+K308)</f>
        <v>1450</v>
      </c>
    </row>
    <row r="286" spans="1:11" ht="15.5" thickTop="1" thickBot="1" x14ac:dyDescent="0.4">
      <c r="A286" s="187"/>
      <c r="B286" s="234"/>
      <c r="C286" s="233" t="s">
        <v>314</v>
      </c>
      <c r="D286" s="235"/>
      <c r="E286" s="171">
        <v>0</v>
      </c>
      <c r="F286" s="171">
        <v>0</v>
      </c>
      <c r="G286" s="240">
        <v>0</v>
      </c>
      <c r="H286" s="171">
        <v>55</v>
      </c>
      <c r="I286" s="240">
        <v>0</v>
      </c>
      <c r="J286" s="240">
        <v>0</v>
      </c>
      <c r="K286" s="240">
        <v>0</v>
      </c>
    </row>
    <row r="287" spans="1:11" ht="15.5" thickTop="1" thickBot="1" x14ac:dyDescent="0.4">
      <c r="A287" s="85"/>
      <c r="B287" s="230"/>
      <c r="C287" s="194" t="s">
        <v>88</v>
      </c>
      <c r="D287" s="238">
        <v>111</v>
      </c>
      <c r="E287" s="231">
        <v>0</v>
      </c>
      <c r="F287" s="231">
        <v>0</v>
      </c>
      <c r="G287" s="232">
        <v>0</v>
      </c>
      <c r="H287" s="231">
        <v>55</v>
      </c>
      <c r="I287" s="232">
        <v>0</v>
      </c>
      <c r="J287" s="232">
        <v>0</v>
      </c>
      <c r="K287" s="232">
        <v>0</v>
      </c>
    </row>
    <row r="288" spans="1:11" ht="15.5" thickTop="1" thickBot="1" x14ac:dyDescent="0.4">
      <c r="A288" s="187"/>
      <c r="B288" s="234"/>
      <c r="C288" s="233" t="s">
        <v>89</v>
      </c>
      <c r="D288" s="239">
        <v>111</v>
      </c>
      <c r="E288" s="171">
        <v>0</v>
      </c>
      <c r="F288" s="171">
        <v>0</v>
      </c>
      <c r="G288" s="240">
        <v>0</v>
      </c>
      <c r="H288" s="171">
        <v>475</v>
      </c>
      <c r="I288" s="240">
        <v>0</v>
      </c>
      <c r="J288" s="240">
        <v>0</v>
      </c>
      <c r="K288" s="240">
        <v>0</v>
      </c>
    </row>
    <row r="289" spans="1:11" ht="15.5" thickTop="1" thickBot="1" x14ac:dyDescent="0.4">
      <c r="A289" s="85"/>
      <c r="B289" s="230"/>
      <c r="C289" s="194" t="s">
        <v>90</v>
      </c>
      <c r="D289" s="238">
        <v>111</v>
      </c>
      <c r="E289" s="231">
        <v>0</v>
      </c>
      <c r="F289" s="231">
        <v>0</v>
      </c>
      <c r="G289" s="232">
        <v>0</v>
      </c>
      <c r="H289" s="231">
        <v>20</v>
      </c>
      <c r="I289" s="232">
        <v>0</v>
      </c>
      <c r="J289" s="232">
        <v>0</v>
      </c>
      <c r="K289" s="232">
        <v>0</v>
      </c>
    </row>
    <row r="290" spans="1:11" ht="15.5" thickTop="1" thickBot="1" x14ac:dyDescent="0.4">
      <c r="A290" s="85"/>
      <c r="B290" s="230"/>
      <c r="C290" s="194" t="s">
        <v>93</v>
      </c>
      <c r="D290" s="238">
        <v>111</v>
      </c>
      <c r="E290" s="231">
        <v>0</v>
      </c>
      <c r="F290" s="231">
        <v>0</v>
      </c>
      <c r="G290" s="232">
        <v>0</v>
      </c>
      <c r="H290" s="231">
        <v>325</v>
      </c>
      <c r="I290" s="232">
        <v>0</v>
      </c>
      <c r="J290" s="232">
        <v>0</v>
      </c>
      <c r="K290" s="232">
        <v>0</v>
      </c>
    </row>
    <row r="291" spans="1:11" ht="15.5" thickTop="1" thickBot="1" x14ac:dyDescent="0.4">
      <c r="A291" s="85"/>
      <c r="B291" s="230"/>
      <c r="C291" s="194" t="s">
        <v>94</v>
      </c>
      <c r="D291" s="238">
        <v>111</v>
      </c>
      <c r="E291" s="231">
        <v>0</v>
      </c>
      <c r="F291" s="231">
        <v>0</v>
      </c>
      <c r="G291" s="232">
        <v>0</v>
      </c>
      <c r="H291" s="231">
        <v>20</v>
      </c>
      <c r="I291" s="232">
        <v>0</v>
      </c>
      <c r="J291" s="232">
        <v>0</v>
      </c>
      <c r="K291" s="232">
        <v>0</v>
      </c>
    </row>
    <row r="292" spans="1:11" ht="15.5" thickTop="1" thickBot="1" x14ac:dyDescent="0.4">
      <c r="A292" s="85"/>
      <c r="B292" s="230"/>
      <c r="C292" s="194" t="s">
        <v>327</v>
      </c>
      <c r="D292" s="238">
        <v>111</v>
      </c>
      <c r="E292" s="231">
        <v>0</v>
      </c>
      <c r="F292" s="231">
        <v>0</v>
      </c>
      <c r="G292" s="232">
        <v>0</v>
      </c>
      <c r="H292" s="231">
        <v>110</v>
      </c>
      <c r="I292" s="232">
        <v>0</v>
      </c>
      <c r="J292" s="232">
        <v>0</v>
      </c>
      <c r="K292" s="232">
        <v>0</v>
      </c>
    </row>
    <row r="293" spans="1:11" ht="15.5" thickTop="1" thickBot="1" x14ac:dyDescent="0.4">
      <c r="A293" s="187"/>
      <c r="B293" s="234"/>
      <c r="C293" s="233" t="s">
        <v>297</v>
      </c>
      <c r="D293" s="239">
        <v>111</v>
      </c>
      <c r="E293" s="172">
        <v>0</v>
      </c>
      <c r="F293" s="172">
        <v>0</v>
      </c>
      <c r="G293" s="236">
        <v>0</v>
      </c>
      <c r="H293" s="171">
        <f>SUM(H294+H297+H298+H299+H300)</f>
        <v>625</v>
      </c>
      <c r="I293" s="240">
        <v>0</v>
      </c>
      <c r="J293" s="240">
        <v>0</v>
      </c>
      <c r="K293" s="240">
        <v>0</v>
      </c>
    </row>
    <row r="294" spans="1:11" ht="15.5" thickTop="1" thickBot="1" x14ac:dyDescent="0.4">
      <c r="A294" s="85"/>
      <c r="B294" s="230"/>
      <c r="C294" s="191" t="s">
        <v>105</v>
      </c>
      <c r="D294" s="238">
        <v>111</v>
      </c>
      <c r="E294" s="231">
        <v>0</v>
      </c>
      <c r="F294" s="231">
        <v>0</v>
      </c>
      <c r="G294" s="232">
        <v>0</v>
      </c>
      <c r="H294" s="241">
        <f>SUM(H295:H296)</f>
        <v>485</v>
      </c>
      <c r="I294" s="266">
        <v>0</v>
      </c>
      <c r="J294" s="232">
        <v>0</v>
      </c>
      <c r="K294" s="232">
        <v>0</v>
      </c>
    </row>
    <row r="295" spans="1:11" ht="15.5" thickTop="1" thickBot="1" x14ac:dyDescent="0.4">
      <c r="A295" s="85"/>
      <c r="B295" s="230"/>
      <c r="C295" s="194" t="s">
        <v>106</v>
      </c>
      <c r="D295" s="238">
        <v>111</v>
      </c>
      <c r="E295" s="231">
        <v>0</v>
      </c>
      <c r="F295" s="231">
        <v>0</v>
      </c>
      <c r="G295" s="232">
        <v>0</v>
      </c>
      <c r="H295" s="231">
        <v>195</v>
      </c>
      <c r="I295" s="232">
        <v>0</v>
      </c>
      <c r="J295" s="232">
        <v>0</v>
      </c>
      <c r="K295" s="232">
        <v>0</v>
      </c>
    </row>
    <row r="296" spans="1:11" ht="15.5" thickTop="1" thickBot="1" x14ac:dyDescent="0.4">
      <c r="A296" s="85"/>
      <c r="B296" s="230"/>
      <c r="C296" s="194" t="s">
        <v>107</v>
      </c>
      <c r="D296" s="238">
        <v>111</v>
      </c>
      <c r="E296" s="231">
        <v>0</v>
      </c>
      <c r="F296" s="231">
        <v>0</v>
      </c>
      <c r="G296" s="232">
        <v>0</v>
      </c>
      <c r="H296" s="231">
        <v>290</v>
      </c>
      <c r="I296" s="232">
        <v>0</v>
      </c>
      <c r="J296" s="232">
        <v>0</v>
      </c>
      <c r="K296" s="232">
        <v>0</v>
      </c>
    </row>
    <row r="297" spans="1:11" ht="15.5" thickTop="1" thickBot="1" x14ac:dyDescent="0.4">
      <c r="A297" s="85"/>
      <c r="B297" s="230"/>
      <c r="C297" s="191" t="s">
        <v>315</v>
      </c>
      <c r="D297" s="238">
        <v>111</v>
      </c>
      <c r="E297" s="231">
        <v>0</v>
      </c>
      <c r="F297" s="231">
        <v>0</v>
      </c>
      <c r="G297" s="232">
        <v>0</v>
      </c>
      <c r="H297" s="241">
        <v>25</v>
      </c>
      <c r="I297" s="232">
        <v>0</v>
      </c>
      <c r="J297" s="232">
        <v>0</v>
      </c>
      <c r="K297" s="232">
        <v>0</v>
      </c>
    </row>
    <row r="298" spans="1:11" ht="15.5" thickTop="1" thickBot="1" x14ac:dyDescent="0.4">
      <c r="A298" s="85"/>
      <c r="B298" s="230"/>
      <c r="C298" s="191" t="s">
        <v>109</v>
      </c>
      <c r="D298" s="238">
        <v>111</v>
      </c>
      <c r="E298" s="231">
        <v>0</v>
      </c>
      <c r="F298" s="231">
        <v>0</v>
      </c>
      <c r="G298" s="232">
        <v>0</v>
      </c>
      <c r="H298" s="241">
        <v>10</v>
      </c>
      <c r="I298" s="232">
        <v>0</v>
      </c>
      <c r="J298" s="232">
        <v>0</v>
      </c>
      <c r="K298" s="232">
        <v>0</v>
      </c>
    </row>
    <row r="299" spans="1:11" ht="15.5" thickTop="1" thickBot="1" x14ac:dyDescent="0.4">
      <c r="A299" s="85"/>
      <c r="B299" s="230"/>
      <c r="C299" s="191" t="s">
        <v>316</v>
      </c>
      <c r="D299" s="238">
        <v>111</v>
      </c>
      <c r="E299" s="231">
        <v>0</v>
      </c>
      <c r="F299" s="231">
        <v>0</v>
      </c>
      <c r="G299" s="232">
        <v>0</v>
      </c>
      <c r="H299" s="241">
        <v>30</v>
      </c>
      <c r="I299" s="232">
        <v>0</v>
      </c>
      <c r="J299" s="232">
        <v>0</v>
      </c>
      <c r="K299" s="232">
        <v>0</v>
      </c>
    </row>
    <row r="300" spans="1:11" ht="15.5" thickTop="1" thickBot="1" x14ac:dyDescent="0.4">
      <c r="A300" s="85"/>
      <c r="B300" s="230"/>
      <c r="C300" s="191" t="s">
        <v>113</v>
      </c>
      <c r="D300" s="238">
        <v>111</v>
      </c>
      <c r="E300" s="231">
        <v>0</v>
      </c>
      <c r="F300" s="231">
        <v>0</v>
      </c>
      <c r="G300" s="232">
        <v>0</v>
      </c>
      <c r="H300" s="241">
        <v>75</v>
      </c>
      <c r="I300" s="232">
        <v>0</v>
      </c>
      <c r="J300" s="232">
        <v>0</v>
      </c>
      <c r="K300" s="232">
        <v>0</v>
      </c>
    </row>
    <row r="301" spans="1:11" ht="15.5" thickTop="1" thickBot="1" x14ac:dyDescent="0.4">
      <c r="A301" s="187"/>
      <c r="B301" s="234"/>
      <c r="C301" s="233" t="s">
        <v>317</v>
      </c>
      <c r="D301" s="239">
        <v>111</v>
      </c>
      <c r="E301" s="171">
        <v>0</v>
      </c>
      <c r="F301" s="171">
        <v>0</v>
      </c>
      <c r="G301" s="240">
        <v>0</v>
      </c>
      <c r="H301" s="171">
        <f>SUM(H302:H305)</f>
        <v>1490</v>
      </c>
      <c r="I301" s="240">
        <v>800</v>
      </c>
      <c r="J301" s="240">
        <v>800</v>
      </c>
      <c r="K301" s="240">
        <v>800</v>
      </c>
    </row>
    <row r="302" spans="1:11" ht="15.5" thickTop="1" thickBot="1" x14ac:dyDescent="0.4">
      <c r="A302" s="85"/>
      <c r="B302" s="230"/>
      <c r="C302" s="194" t="s">
        <v>120</v>
      </c>
      <c r="D302" s="238">
        <v>111</v>
      </c>
      <c r="E302" s="231">
        <v>0</v>
      </c>
      <c r="F302" s="231">
        <v>0</v>
      </c>
      <c r="G302" s="232">
        <v>0</v>
      </c>
      <c r="H302" s="231">
        <v>90</v>
      </c>
      <c r="I302" s="232">
        <v>0</v>
      </c>
      <c r="J302" s="232">
        <v>0</v>
      </c>
      <c r="K302" s="232">
        <v>0</v>
      </c>
    </row>
    <row r="303" spans="1:11" ht="15.5" thickTop="1" thickBot="1" x14ac:dyDescent="0.4">
      <c r="A303" s="85"/>
      <c r="B303" s="230"/>
      <c r="C303" s="194" t="s">
        <v>121</v>
      </c>
      <c r="D303" s="238">
        <v>111</v>
      </c>
      <c r="E303" s="231">
        <v>0</v>
      </c>
      <c r="F303" s="231">
        <v>0</v>
      </c>
      <c r="G303" s="232">
        <v>0</v>
      </c>
      <c r="H303" s="231">
        <v>1065</v>
      </c>
      <c r="I303" s="232">
        <v>500</v>
      </c>
      <c r="J303" s="232">
        <v>500</v>
      </c>
      <c r="K303" s="232">
        <v>500</v>
      </c>
    </row>
    <row r="304" spans="1:11" ht="15.5" thickTop="1" thickBot="1" x14ac:dyDescent="0.4">
      <c r="A304" s="85"/>
      <c r="B304" s="230"/>
      <c r="C304" s="194" t="s">
        <v>318</v>
      </c>
      <c r="D304" s="238">
        <v>111</v>
      </c>
      <c r="E304" s="231">
        <v>0</v>
      </c>
      <c r="F304" s="231">
        <v>0</v>
      </c>
      <c r="G304" s="232">
        <v>0</v>
      </c>
      <c r="H304" s="231">
        <v>330</v>
      </c>
      <c r="I304" s="232">
        <v>300</v>
      </c>
      <c r="J304" s="232">
        <v>300</v>
      </c>
      <c r="K304" s="232">
        <v>300</v>
      </c>
    </row>
    <row r="305" spans="1:11" ht="15.5" thickTop="1" thickBot="1" x14ac:dyDescent="0.4">
      <c r="A305" s="85"/>
      <c r="B305" s="230"/>
      <c r="C305" s="194" t="s">
        <v>131</v>
      </c>
      <c r="D305" s="238">
        <v>111</v>
      </c>
      <c r="E305" s="231">
        <v>0</v>
      </c>
      <c r="F305" s="231">
        <v>0</v>
      </c>
      <c r="G305" s="232">
        <v>0</v>
      </c>
      <c r="H305" s="231">
        <v>5</v>
      </c>
      <c r="I305" s="232">
        <v>0</v>
      </c>
      <c r="J305" s="232">
        <v>0</v>
      </c>
      <c r="K305" s="232">
        <v>0</v>
      </c>
    </row>
    <row r="306" spans="1:11" ht="15.5" thickTop="1" thickBot="1" x14ac:dyDescent="0.4">
      <c r="A306" s="187"/>
      <c r="B306" s="234"/>
      <c r="C306" s="233" t="s">
        <v>132</v>
      </c>
      <c r="D306" s="239">
        <v>111</v>
      </c>
      <c r="E306" s="171">
        <v>0</v>
      </c>
      <c r="F306" s="171">
        <v>0</v>
      </c>
      <c r="G306" s="240">
        <v>0</v>
      </c>
      <c r="H306" s="171">
        <v>150</v>
      </c>
      <c r="I306" s="240">
        <v>0</v>
      </c>
      <c r="J306" s="240">
        <v>0</v>
      </c>
      <c r="K306" s="240">
        <v>0</v>
      </c>
    </row>
    <row r="307" spans="1:11" ht="15.5" thickTop="1" thickBot="1" x14ac:dyDescent="0.4">
      <c r="A307" s="85"/>
      <c r="B307" s="230"/>
      <c r="C307" s="194" t="s">
        <v>194</v>
      </c>
      <c r="D307" s="238">
        <v>111</v>
      </c>
      <c r="E307" s="231">
        <v>0</v>
      </c>
      <c r="F307" s="231"/>
      <c r="G307" s="232">
        <v>0</v>
      </c>
      <c r="H307" s="231">
        <v>150</v>
      </c>
      <c r="I307" s="232">
        <v>0</v>
      </c>
      <c r="J307" s="232">
        <v>0</v>
      </c>
      <c r="K307" s="232">
        <v>0</v>
      </c>
    </row>
    <row r="308" spans="1:11" ht="15.5" thickTop="1" thickBot="1" x14ac:dyDescent="0.4">
      <c r="A308" s="187"/>
      <c r="B308" s="234"/>
      <c r="C308" s="233" t="s">
        <v>141</v>
      </c>
      <c r="D308" s="239">
        <v>111</v>
      </c>
      <c r="E308" s="171">
        <v>0</v>
      </c>
      <c r="F308" s="171">
        <v>0</v>
      </c>
      <c r="G308" s="240">
        <v>0</v>
      </c>
      <c r="H308" s="171">
        <f>SUM(H309:H314)</f>
        <v>8455</v>
      </c>
      <c r="I308" s="171">
        <f>SUM(I309:I314)</f>
        <v>1170</v>
      </c>
      <c r="J308" s="240">
        <v>650</v>
      </c>
      <c r="K308" s="240">
        <v>650</v>
      </c>
    </row>
    <row r="309" spans="1:11" ht="15.5" thickTop="1" thickBot="1" x14ac:dyDescent="0.4">
      <c r="A309" s="85"/>
      <c r="B309" s="230"/>
      <c r="C309" s="194" t="s">
        <v>144</v>
      </c>
      <c r="D309" s="238">
        <v>111</v>
      </c>
      <c r="E309" s="231">
        <v>0</v>
      </c>
      <c r="F309" s="231">
        <v>0</v>
      </c>
      <c r="G309" s="232">
        <v>0</v>
      </c>
      <c r="H309" s="231">
        <v>1050</v>
      </c>
      <c r="I309" s="232">
        <v>0</v>
      </c>
      <c r="J309" s="232">
        <v>0</v>
      </c>
      <c r="K309" s="232">
        <v>0</v>
      </c>
    </row>
    <row r="310" spans="1:11" ht="15.5" thickTop="1" thickBot="1" x14ac:dyDescent="0.4">
      <c r="A310" s="85"/>
      <c r="B310" s="230"/>
      <c r="C310" s="194" t="s">
        <v>147</v>
      </c>
      <c r="D310" s="238">
        <v>111</v>
      </c>
      <c r="E310" s="231">
        <v>0</v>
      </c>
      <c r="F310" s="231">
        <v>0</v>
      </c>
      <c r="G310" s="232">
        <v>0</v>
      </c>
      <c r="H310" s="231">
        <v>4170</v>
      </c>
      <c r="I310" s="232">
        <v>0</v>
      </c>
      <c r="J310" s="232">
        <v>0</v>
      </c>
      <c r="K310" s="232">
        <v>0</v>
      </c>
    </row>
    <row r="311" spans="1:11" ht="15.5" thickTop="1" thickBot="1" x14ac:dyDescent="0.4">
      <c r="A311" s="85"/>
      <c r="B311" s="230"/>
      <c r="C311" s="194" t="s">
        <v>319</v>
      </c>
      <c r="D311" s="238">
        <v>111</v>
      </c>
      <c r="E311" s="231">
        <v>0</v>
      </c>
      <c r="F311" s="231">
        <v>0</v>
      </c>
      <c r="G311" s="232">
        <v>0</v>
      </c>
      <c r="H311" s="231">
        <v>450</v>
      </c>
      <c r="I311" s="232">
        <v>0</v>
      </c>
      <c r="J311" s="232">
        <v>0</v>
      </c>
      <c r="K311" s="232">
        <v>0</v>
      </c>
    </row>
    <row r="312" spans="1:11" ht="15.5" thickTop="1" thickBot="1" x14ac:dyDescent="0.4">
      <c r="A312" s="85"/>
      <c r="B312" s="230"/>
      <c r="C312" s="194" t="s">
        <v>151</v>
      </c>
      <c r="D312" s="238">
        <v>111</v>
      </c>
      <c r="E312" s="231">
        <v>0</v>
      </c>
      <c r="F312" s="231">
        <v>0</v>
      </c>
      <c r="G312" s="232">
        <v>0</v>
      </c>
      <c r="H312" s="231">
        <v>55</v>
      </c>
      <c r="I312" s="232">
        <v>70</v>
      </c>
      <c r="J312" s="232">
        <v>50</v>
      </c>
      <c r="K312" s="232">
        <v>50</v>
      </c>
    </row>
    <row r="313" spans="1:11" ht="15.5" thickTop="1" thickBot="1" x14ac:dyDescent="0.4">
      <c r="A313" s="85"/>
      <c r="B313" s="230"/>
      <c r="C313" s="194" t="s">
        <v>320</v>
      </c>
      <c r="D313" s="238">
        <v>111</v>
      </c>
      <c r="E313" s="231">
        <v>0</v>
      </c>
      <c r="F313" s="231">
        <v>0</v>
      </c>
      <c r="G313" s="232">
        <v>0</v>
      </c>
      <c r="H313" s="231">
        <v>2270</v>
      </c>
      <c r="I313" s="232">
        <v>1000</v>
      </c>
      <c r="J313" s="232">
        <v>500</v>
      </c>
      <c r="K313" s="232">
        <v>500</v>
      </c>
    </row>
    <row r="314" spans="1:11" ht="15.5" thickTop="1" thickBot="1" x14ac:dyDescent="0.4">
      <c r="A314" s="85"/>
      <c r="B314" s="230"/>
      <c r="C314" s="194" t="s">
        <v>299</v>
      </c>
      <c r="D314" s="238">
        <v>111</v>
      </c>
      <c r="E314" s="231">
        <v>0</v>
      </c>
      <c r="F314" s="231">
        <v>0</v>
      </c>
      <c r="G314" s="232">
        <v>0</v>
      </c>
      <c r="H314" s="231">
        <v>460</v>
      </c>
      <c r="I314" s="232">
        <v>100</v>
      </c>
      <c r="J314" s="232">
        <v>100</v>
      </c>
      <c r="K314" s="232">
        <v>100</v>
      </c>
    </row>
    <row r="315" spans="1:11" ht="15.5" thickTop="1" thickBot="1" x14ac:dyDescent="0.4">
      <c r="A315" s="54" t="s">
        <v>212</v>
      </c>
      <c r="B315" s="226"/>
      <c r="C315" s="282" t="s">
        <v>213</v>
      </c>
      <c r="D315" s="282"/>
      <c r="E315" s="227">
        <f>E316+E323+E328+E333</f>
        <v>4725.41</v>
      </c>
      <c r="F315" s="228">
        <f>SUM(F316+F323+F328+F330+F333+F337)</f>
        <v>2091.71</v>
      </c>
      <c r="G315" s="229">
        <v>3700</v>
      </c>
      <c r="H315" s="228">
        <f>SUM(H316+H323+H328+H330+H333+H337)</f>
        <v>2545</v>
      </c>
      <c r="I315" s="228">
        <f>SUM(I316+I323+I328+I330+I333+I337)</f>
        <v>3950</v>
      </c>
      <c r="J315" s="228">
        <f>SUM(J316+J323+J328+J330+J333+J337)</f>
        <v>4000</v>
      </c>
      <c r="K315" s="228">
        <f>SUM(K316+K323+K328+K330+K333+K337)</f>
        <v>4000</v>
      </c>
    </row>
    <row r="316" spans="1:11" ht="15.5" thickTop="1" thickBot="1" x14ac:dyDescent="0.4">
      <c r="A316" s="57"/>
      <c r="B316" s="57"/>
      <c r="C316" s="199" t="s">
        <v>104</v>
      </c>
      <c r="D316" s="217">
        <v>41</v>
      </c>
      <c r="E316" s="59">
        <f>E317+E320+E321</f>
        <v>989.55</v>
      </c>
      <c r="F316" s="59">
        <f>SUM(F317:F322)</f>
        <v>949.67000000000007</v>
      </c>
      <c r="G316" s="60">
        <v>850</v>
      </c>
      <c r="H316" s="59">
        <f>SUM(H317+H320+H321)</f>
        <v>850</v>
      </c>
      <c r="I316" s="60">
        <v>900</v>
      </c>
      <c r="J316" s="60">
        <v>950</v>
      </c>
      <c r="K316" s="60">
        <v>950</v>
      </c>
    </row>
    <row r="317" spans="1:11" ht="15.5" thickTop="1" thickBot="1" x14ac:dyDescent="0.4">
      <c r="A317" s="20"/>
      <c r="B317" s="94"/>
      <c r="C317" s="19" t="s">
        <v>105</v>
      </c>
      <c r="D317" s="94">
        <v>41</v>
      </c>
      <c r="E317" s="23">
        <v>907.55</v>
      </c>
      <c r="F317" s="23">
        <v>862.71</v>
      </c>
      <c r="G317" s="68">
        <v>800</v>
      </c>
      <c r="H317" s="23">
        <v>800</v>
      </c>
      <c r="I317" s="72">
        <v>800</v>
      </c>
      <c r="J317" s="72">
        <v>850</v>
      </c>
      <c r="K317" s="72">
        <v>850</v>
      </c>
    </row>
    <row r="318" spans="1:11" ht="15.5" thickTop="1" thickBot="1" x14ac:dyDescent="0.4">
      <c r="A318" s="40"/>
      <c r="B318" s="94"/>
      <c r="C318" s="39" t="s">
        <v>106</v>
      </c>
      <c r="D318" s="95">
        <v>41</v>
      </c>
      <c r="E318" s="21">
        <v>0</v>
      </c>
      <c r="F318" s="21">
        <v>0</v>
      </c>
      <c r="G318" s="68">
        <v>400</v>
      </c>
      <c r="H318" s="21">
        <v>400</v>
      </c>
      <c r="I318" s="68">
        <v>400</v>
      </c>
      <c r="J318" s="68">
        <v>450</v>
      </c>
      <c r="K318" s="68">
        <v>450</v>
      </c>
    </row>
    <row r="319" spans="1:11" ht="15.5" thickTop="1" thickBot="1" x14ac:dyDescent="0.4">
      <c r="A319" s="40"/>
      <c r="B319" s="94"/>
      <c r="C319" s="39" t="s">
        <v>107</v>
      </c>
      <c r="D319" s="95">
        <v>41</v>
      </c>
      <c r="E319" s="21">
        <v>0</v>
      </c>
      <c r="F319" s="21">
        <v>0</v>
      </c>
      <c r="G319" s="68">
        <v>400</v>
      </c>
      <c r="H319" s="21">
        <v>400</v>
      </c>
      <c r="I319" s="68">
        <v>400</v>
      </c>
      <c r="J319" s="68">
        <v>400</v>
      </c>
      <c r="K319" s="68">
        <v>400</v>
      </c>
    </row>
    <row r="320" spans="1:11" ht="15.5" thickTop="1" thickBot="1" x14ac:dyDescent="0.4">
      <c r="A320" s="40"/>
      <c r="B320" s="94"/>
      <c r="C320" s="39" t="s">
        <v>214</v>
      </c>
      <c r="D320" s="95">
        <v>41</v>
      </c>
      <c r="E320" s="21">
        <v>70</v>
      </c>
      <c r="F320" s="21">
        <v>52.96</v>
      </c>
      <c r="G320" s="68">
        <v>50</v>
      </c>
      <c r="H320" s="23">
        <v>50</v>
      </c>
      <c r="I320" s="72">
        <v>100</v>
      </c>
      <c r="J320" s="72">
        <v>100</v>
      </c>
      <c r="K320" s="72">
        <v>100</v>
      </c>
    </row>
    <row r="321" spans="1:11" ht="15.5" thickTop="1" thickBot="1" x14ac:dyDescent="0.4">
      <c r="A321" s="40"/>
      <c r="B321" s="94"/>
      <c r="C321" s="39" t="s">
        <v>109</v>
      </c>
      <c r="D321" s="95">
        <v>41</v>
      </c>
      <c r="E321" s="21">
        <v>12</v>
      </c>
      <c r="F321" s="21">
        <v>0</v>
      </c>
      <c r="G321" s="68">
        <v>0</v>
      </c>
      <c r="H321" s="23">
        <v>0</v>
      </c>
      <c r="I321" s="68">
        <v>0</v>
      </c>
      <c r="J321" s="68">
        <v>0</v>
      </c>
      <c r="K321" s="68">
        <v>0</v>
      </c>
    </row>
    <row r="322" spans="1:11" ht="15.5" thickTop="1" thickBot="1" x14ac:dyDescent="0.4">
      <c r="A322" s="40"/>
      <c r="B322" s="94"/>
      <c r="C322" s="39" t="s">
        <v>112</v>
      </c>
      <c r="D322" s="95">
        <v>41</v>
      </c>
      <c r="E322" s="21">
        <v>0</v>
      </c>
      <c r="F322" s="21">
        <v>34</v>
      </c>
      <c r="G322" s="68"/>
      <c r="H322" s="23">
        <v>0</v>
      </c>
      <c r="I322" s="68">
        <v>0</v>
      </c>
      <c r="J322" s="68">
        <v>0</v>
      </c>
      <c r="K322" s="68">
        <v>0</v>
      </c>
    </row>
    <row r="323" spans="1:11" ht="15.5" thickTop="1" thickBot="1" x14ac:dyDescent="0.4">
      <c r="A323" s="57"/>
      <c r="B323" s="57"/>
      <c r="C323" s="58" t="s">
        <v>116</v>
      </c>
      <c r="D323" s="57">
        <v>41</v>
      </c>
      <c r="E323" s="59">
        <f>E325+E326+E327</f>
        <v>1009.26</v>
      </c>
      <c r="F323" s="59">
        <f>SUM(F324:F327)</f>
        <v>666.91000000000008</v>
      </c>
      <c r="G323" s="60">
        <v>2350</v>
      </c>
      <c r="H323" s="59">
        <f>SUM(H325+H326+H327)</f>
        <v>1045</v>
      </c>
      <c r="I323" s="59">
        <f>I324+I325+I326+I327</f>
        <v>2350</v>
      </c>
      <c r="J323" s="59">
        <f>J324+J325+J326+J327</f>
        <v>2350</v>
      </c>
      <c r="K323" s="59">
        <f>K324+K325+K326+K327</f>
        <v>2350</v>
      </c>
    </row>
    <row r="324" spans="1:11" ht="15.5" thickTop="1" thickBot="1" x14ac:dyDescent="0.4">
      <c r="A324" s="20"/>
      <c r="B324" s="94"/>
      <c r="C324" s="19" t="s">
        <v>121</v>
      </c>
      <c r="D324" s="41" t="s">
        <v>56</v>
      </c>
      <c r="E324" s="21">
        <v>0</v>
      </c>
      <c r="F324" s="21">
        <v>0</v>
      </c>
      <c r="G324" s="72">
        <v>1500</v>
      </c>
      <c r="H324" s="23">
        <v>0</v>
      </c>
      <c r="I324" s="72">
        <v>1500</v>
      </c>
      <c r="J324" s="72">
        <v>1500</v>
      </c>
      <c r="K324" s="72">
        <v>1500</v>
      </c>
    </row>
    <row r="325" spans="1:11" ht="15.5" thickTop="1" thickBot="1" x14ac:dyDescent="0.4">
      <c r="A325" s="20"/>
      <c r="B325" s="94"/>
      <c r="C325" s="19" t="s">
        <v>121</v>
      </c>
      <c r="D325" s="94">
        <v>41</v>
      </c>
      <c r="E325" s="21">
        <v>599.63</v>
      </c>
      <c r="F325" s="21">
        <v>53.57</v>
      </c>
      <c r="G325" s="68">
        <v>150</v>
      </c>
      <c r="H325" s="23">
        <v>345</v>
      </c>
      <c r="I325" s="72">
        <v>450</v>
      </c>
      <c r="J325" s="72">
        <v>450</v>
      </c>
      <c r="K325" s="72">
        <v>450</v>
      </c>
    </row>
    <row r="326" spans="1:11" ht="15.5" thickTop="1" thickBot="1" x14ac:dyDescent="0.4">
      <c r="A326" s="40"/>
      <c r="B326" s="94"/>
      <c r="C326" s="19" t="s">
        <v>128</v>
      </c>
      <c r="D326" s="95">
        <v>41</v>
      </c>
      <c r="E326" s="21">
        <v>278.82</v>
      </c>
      <c r="F326" s="21">
        <v>369.16</v>
      </c>
      <c r="G326" s="68">
        <v>400</v>
      </c>
      <c r="H326" s="23">
        <v>400</v>
      </c>
      <c r="I326" s="72">
        <v>100</v>
      </c>
      <c r="J326" s="72">
        <v>100</v>
      </c>
      <c r="K326" s="72">
        <v>100</v>
      </c>
    </row>
    <row r="327" spans="1:11" ht="15.5" thickTop="1" thickBot="1" x14ac:dyDescent="0.4">
      <c r="A327" s="40"/>
      <c r="B327" s="94"/>
      <c r="C327" s="19" t="s">
        <v>130</v>
      </c>
      <c r="D327" s="95">
        <v>41</v>
      </c>
      <c r="E327" s="21">
        <v>130.81</v>
      </c>
      <c r="F327" s="21">
        <v>244.18</v>
      </c>
      <c r="G327" s="68">
        <v>300</v>
      </c>
      <c r="H327" s="23">
        <v>300</v>
      </c>
      <c r="I327" s="72">
        <v>300</v>
      </c>
      <c r="J327" s="72">
        <v>300</v>
      </c>
      <c r="K327" s="72">
        <v>300</v>
      </c>
    </row>
    <row r="328" spans="1:11" ht="15.5" thickTop="1" thickBot="1" x14ac:dyDescent="0.4">
      <c r="A328" s="57"/>
      <c r="B328" s="57"/>
      <c r="C328" s="58" t="s">
        <v>132</v>
      </c>
      <c r="D328" s="57">
        <v>41</v>
      </c>
      <c r="E328" s="59">
        <v>161.30000000000001</v>
      </c>
      <c r="F328" s="59">
        <v>0</v>
      </c>
      <c r="G328" s="60">
        <v>0</v>
      </c>
      <c r="H328" s="59">
        <v>0</v>
      </c>
      <c r="I328" s="60">
        <v>0</v>
      </c>
      <c r="J328" s="60">
        <v>0</v>
      </c>
      <c r="K328" s="60">
        <v>0</v>
      </c>
    </row>
    <row r="329" spans="1:11" ht="15.5" thickTop="1" thickBot="1" x14ac:dyDescent="0.4">
      <c r="A329" s="40"/>
      <c r="B329" s="94"/>
      <c r="C329" s="39" t="s">
        <v>174</v>
      </c>
      <c r="D329" s="95">
        <v>41</v>
      </c>
      <c r="E329" s="21">
        <v>161.30000000000001</v>
      </c>
      <c r="F329" s="21">
        <v>0</v>
      </c>
      <c r="G329" s="68">
        <v>0</v>
      </c>
      <c r="H329" s="21">
        <v>0</v>
      </c>
      <c r="I329" s="68">
        <v>0</v>
      </c>
      <c r="J329" s="68">
        <v>0</v>
      </c>
      <c r="K329" s="68">
        <v>0</v>
      </c>
    </row>
    <row r="330" spans="1:11" ht="15.5" thickTop="1" thickBot="1" x14ac:dyDescent="0.4">
      <c r="A330" s="57"/>
      <c r="B330" s="57"/>
      <c r="C330" s="58" t="s">
        <v>196</v>
      </c>
      <c r="D330" s="57">
        <v>41</v>
      </c>
      <c r="E330" s="59">
        <v>0</v>
      </c>
      <c r="F330" s="59">
        <v>0</v>
      </c>
      <c r="G330" s="60">
        <v>200</v>
      </c>
      <c r="H330" s="59">
        <v>200</v>
      </c>
      <c r="I330" s="60">
        <v>200</v>
      </c>
      <c r="J330" s="60">
        <v>200</v>
      </c>
      <c r="K330" s="60">
        <v>200</v>
      </c>
    </row>
    <row r="331" spans="1:11" ht="15.5" thickTop="1" thickBot="1" x14ac:dyDescent="0.4">
      <c r="A331" s="73"/>
      <c r="B331" s="73"/>
      <c r="C331" s="74" t="s">
        <v>138</v>
      </c>
      <c r="D331" s="75">
        <v>41</v>
      </c>
      <c r="E331" s="76">
        <v>0</v>
      </c>
      <c r="F331" s="76">
        <v>0</v>
      </c>
      <c r="G331" s="77">
        <v>100</v>
      </c>
      <c r="H331" s="76">
        <v>100</v>
      </c>
      <c r="I331" s="77">
        <v>100</v>
      </c>
      <c r="J331" s="77">
        <v>100</v>
      </c>
      <c r="K331" s="77">
        <v>100</v>
      </c>
    </row>
    <row r="332" spans="1:11" ht="15.5" thickTop="1" thickBot="1" x14ac:dyDescent="0.4">
      <c r="A332" s="40"/>
      <c r="B332" s="94"/>
      <c r="C332" s="39" t="s">
        <v>139</v>
      </c>
      <c r="D332" s="95">
        <v>41</v>
      </c>
      <c r="E332" s="21">
        <v>0</v>
      </c>
      <c r="F332" s="21">
        <v>0</v>
      </c>
      <c r="G332" s="68">
        <v>100</v>
      </c>
      <c r="H332" s="21">
        <v>100</v>
      </c>
      <c r="I332" s="68">
        <v>100</v>
      </c>
      <c r="J332" s="68">
        <v>100</v>
      </c>
      <c r="K332" s="68">
        <v>100</v>
      </c>
    </row>
    <row r="333" spans="1:11" ht="15.5" thickTop="1" thickBot="1" x14ac:dyDescent="0.4">
      <c r="A333" s="57"/>
      <c r="B333" s="57"/>
      <c r="C333" s="58" t="s">
        <v>141</v>
      </c>
      <c r="D333" s="57">
        <v>41</v>
      </c>
      <c r="E333" s="59">
        <v>2565.3000000000002</v>
      </c>
      <c r="F333" s="59">
        <v>302.13</v>
      </c>
      <c r="G333" s="60">
        <v>300</v>
      </c>
      <c r="H333" s="59">
        <f>SUM(H334:H336)</f>
        <v>450</v>
      </c>
      <c r="I333" s="60">
        <v>500</v>
      </c>
      <c r="J333" s="60">
        <v>500</v>
      </c>
      <c r="K333" s="60">
        <v>500</v>
      </c>
    </row>
    <row r="334" spans="1:11" ht="15.5" thickTop="1" thickBot="1" x14ac:dyDescent="0.4">
      <c r="A334" s="73"/>
      <c r="B334" s="91"/>
      <c r="C334" s="99" t="s">
        <v>215</v>
      </c>
      <c r="D334" s="75">
        <v>41</v>
      </c>
      <c r="E334" s="76">
        <v>2565.3000000000002</v>
      </c>
      <c r="F334" s="76">
        <v>302.13</v>
      </c>
      <c r="G334" s="77">
        <v>300</v>
      </c>
      <c r="H334" s="76">
        <v>300</v>
      </c>
      <c r="I334" s="77">
        <v>300</v>
      </c>
      <c r="J334" s="77">
        <v>300</v>
      </c>
      <c r="K334" s="77">
        <v>300</v>
      </c>
    </row>
    <row r="335" spans="1:11" ht="15.5" thickTop="1" thickBot="1" x14ac:dyDescent="0.4">
      <c r="A335" s="73"/>
      <c r="B335" s="91"/>
      <c r="C335" s="99" t="s">
        <v>151</v>
      </c>
      <c r="D335" s="184">
        <v>41</v>
      </c>
      <c r="E335" s="76">
        <v>0</v>
      </c>
      <c r="F335" s="76">
        <v>0</v>
      </c>
      <c r="G335" s="77">
        <v>0</v>
      </c>
      <c r="H335" s="76">
        <v>0</v>
      </c>
      <c r="I335" s="77">
        <v>0</v>
      </c>
      <c r="J335" s="77">
        <v>0</v>
      </c>
      <c r="K335" s="77">
        <v>0</v>
      </c>
    </row>
    <row r="336" spans="1:11" ht="15.5" thickTop="1" thickBot="1" x14ac:dyDescent="0.4">
      <c r="A336" s="73"/>
      <c r="B336" s="91"/>
      <c r="C336" s="99" t="s">
        <v>299</v>
      </c>
      <c r="D336" s="242">
        <v>41</v>
      </c>
      <c r="E336" s="76">
        <v>0</v>
      </c>
      <c r="F336" s="76">
        <v>0</v>
      </c>
      <c r="G336" s="77">
        <v>0</v>
      </c>
      <c r="H336" s="76">
        <v>150</v>
      </c>
      <c r="I336" s="77">
        <v>200</v>
      </c>
      <c r="J336" s="77">
        <v>200</v>
      </c>
      <c r="K336" s="77">
        <v>200</v>
      </c>
    </row>
    <row r="337" spans="1:11" ht="15.5" thickTop="1" thickBot="1" x14ac:dyDescent="0.4">
      <c r="A337" s="17"/>
      <c r="B337" s="187"/>
      <c r="C337" s="188" t="s">
        <v>163</v>
      </c>
      <c r="D337" s="189"/>
      <c r="E337" s="118"/>
      <c r="F337" s="18">
        <v>173</v>
      </c>
      <c r="G337" s="213">
        <v>0</v>
      </c>
      <c r="H337" s="18">
        <v>0</v>
      </c>
      <c r="I337" s="213">
        <v>0</v>
      </c>
      <c r="J337" s="213">
        <v>0</v>
      </c>
      <c r="K337" s="213">
        <v>0</v>
      </c>
    </row>
    <row r="338" spans="1:11" ht="15.5" thickTop="1" thickBot="1" x14ac:dyDescent="0.4">
      <c r="A338" s="61"/>
      <c r="B338" s="85"/>
      <c r="C338" s="190" t="s">
        <v>164</v>
      </c>
      <c r="D338" s="90">
        <v>41</v>
      </c>
      <c r="E338" s="63">
        <v>0</v>
      </c>
      <c r="F338" s="63">
        <v>173</v>
      </c>
      <c r="G338" s="64">
        <v>0</v>
      </c>
      <c r="H338" s="63">
        <v>0</v>
      </c>
      <c r="I338" s="64">
        <v>0</v>
      </c>
      <c r="J338" s="64">
        <v>0</v>
      </c>
      <c r="K338" s="77">
        <v>0</v>
      </c>
    </row>
    <row r="339" spans="1:11" ht="15.5" thickTop="1" thickBot="1" x14ac:dyDescent="0.4">
      <c r="A339" s="54" t="s">
        <v>216</v>
      </c>
      <c r="B339" s="55"/>
      <c r="C339" s="288" t="s">
        <v>217</v>
      </c>
      <c r="D339" s="284"/>
      <c r="E339" s="12">
        <v>187.44</v>
      </c>
      <c r="F339" s="12">
        <f>SUM(F356)</f>
        <v>2350.5</v>
      </c>
      <c r="G339" s="56">
        <v>3950</v>
      </c>
      <c r="H339" s="12">
        <f>SUM(H340+H346+H353+H356)</f>
        <v>3735</v>
      </c>
      <c r="I339" s="12">
        <f>SUM(I340+I346+I353+I356)</f>
        <v>3825</v>
      </c>
      <c r="J339" s="12">
        <f>SUM(J340+J346+J353+J356)</f>
        <v>3830</v>
      </c>
      <c r="K339" s="12">
        <f>SUM(K340+K346+K353+K356)</f>
        <v>3830</v>
      </c>
    </row>
    <row r="340" spans="1:11" ht="15.5" thickTop="1" thickBot="1" x14ac:dyDescent="0.4">
      <c r="A340" s="57"/>
      <c r="B340" s="57"/>
      <c r="C340" s="58" t="s">
        <v>89</v>
      </c>
      <c r="D340" s="57">
        <v>41</v>
      </c>
      <c r="E340" s="59">
        <v>0</v>
      </c>
      <c r="F340" s="59">
        <v>0</v>
      </c>
      <c r="G340" s="60">
        <v>100</v>
      </c>
      <c r="H340" s="59">
        <f>SUM(H341:H345)</f>
        <v>100</v>
      </c>
      <c r="I340" s="60">
        <v>100</v>
      </c>
      <c r="J340" s="60">
        <v>100</v>
      </c>
      <c r="K340" s="60">
        <v>100</v>
      </c>
    </row>
    <row r="341" spans="1:11" ht="15.5" thickTop="1" thickBot="1" x14ac:dyDescent="0.4">
      <c r="A341" s="75"/>
      <c r="B341" s="73"/>
      <c r="C341" s="74" t="s">
        <v>90</v>
      </c>
      <c r="D341" s="75">
        <v>41</v>
      </c>
      <c r="E341" s="76">
        <v>0</v>
      </c>
      <c r="F341" s="76">
        <v>0</v>
      </c>
      <c r="G341" s="77">
        <v>10</v>
      </c>
      <c r="H341" s="76">
        <v>10</v>
      </c>
      <c r="I341" s="77">
        <v>10</v>
      </c>
      <c r="J341" s="77">
        <v>10</v>
      </c>
      <c r="K341" s="77">
        <v>10</v>
      </c>
    </row>
    <row r="342" spans="1:11" ht="15.5" thickTop="1" thickBot="1" x14ac:dyDescent="0.4">
      <c r="A342" s="40"/>
      <c r="B342" s="94"/>
      <c r="C342" s="39" t="s">
        <v>93</v>
      </c>
      <c r="D342" s="95">
        <v>41</v>
      </c>
      <c r="E342" s="21">
        <v>0</v>
      </c>
      <c r="F342" s="21">
        <v>0</v>
      </c>
      <c r="G342" s="68">
        <v>50</v>
      </c>
      <c r="H342" s="21">
        <v>50</v>
      </c>
      <c r="I342" s="68">
        <v>50</v>
      </c>
      <c r="J342" s="68">
        <v>50</v>
      </c>
      <c r="K342" s="68">
        <v>50</v>
      </c>
    </row>
    <row r="343" spans="1:11" ht="15.5" thickTop="1" thickBot="1" x14ac:dyDescent="0.4">
      <c r="A343" s="40"/>
      <c r="B343" s="94"/>
      <c r="C343" s="39" t="s">
        <v>94</v>
      </c>
      <c r="D343" s="95">
        <v>41</v>
      </c>
      <c r="E343" s="21">
        <v>0</v>
      </c>
      <c r="F343" s="21">
        <v>0</v>
      </c>
      <c r="G343" s="68">
        <v>10</v>
      </c>
      <c r="H343" s="21">
        <v>10</v>
      </c>
      <c r="I343" s="68">
        <v>10</v>
      </c>
      <c r="J343" s="68">
        <v>10</v>
      </c>
      <c r="K343" s="68">
        <v>10</v>
      </c>
    </row>
    <row r="344" spans="1:11" ht="15.5" thickTop="1" thickBot="1" x14ac:dyDescent="0.4">
      <c r="A344" s="40"/>
      <c r="B344" s="94"/>
      <c r="C344" s="39" t="s">
        <v>95</v>
      </c>
      <c r="D344" s="95">
        <v>41</v>
      </c>
      <c r="E344" s="21">
        <v>0</v>
      </c>
      <c r="F344" s="21">
        <v>0</v>
      </c>
      <c r="G344" s="68">
        <v>10</v>
      </c>
      <c r="H344" s="21">
        <v>10</v>
      </c>
      <c r="I344" s="68">
        <v>10</v>
      </c>
      <c r="J344" s="68">
        <v>10</v>
      </c>
      <c r="K344" s="68">
        <v>10</v>
      </c>
    </row>
    <row r="345" spans="1:11" ht="15.5" thickTop="1" thickBot="1" x14ac:dyDescent="0.4">
      <c r="A345" s="40"/>
      <c r="B345" s="94"/>
      <c r="C345" s="39" t="s">
        <v>97</v>
      </c>
      <c r="D345" s="95">
        <v>41</v>
      </c>
      <c r="E345" s="21">
        <v>0</v>
      </c>
      <c r="F345" s="21">
        <v>0</v>
      </c>
      <c r="G345" s="68">
        <v>20</v>
      </c>
      <c r="H345" s="21">
        <v>20</v>
      </c>
      <c r="I345" s="68">
        <v>20</v>
      </c>
      <c r="J345" s="68">
        <v>20</v>
      </c>
      <c r="K345" s="68">
        <v>20</v>
      </c>
    </row>
    <row r="346" spans="1:11" ht="15.5" thickTop="1" thickBot="1" x14ac:dyDescent="0.4">
      <c r="A346" s="57"/>
      <c r="B346" s="57"/>
      <c r="C346" s="58" t="s">
        <v>116</v>
      </c>
      <c r="D346" s="57">
        <v>41</v>
      </c>
      <c r="E346" s="59">
        <v>0</v>
      </c>
      <c r="F346" s="59">
        <v>0</v>
      </c>
      <c r="G346" s="60">
        <v>2150</v>
      </c>
      <c r="H346" s="59">
        <f>SUM(H347:H352)</f>
        <v>2150</v>
      </c>
      <c r="I346" s="60">
        <v>2150</v>
      </c>
      <c r="J346" s="60">
        <v>2150</v>
      </c>
      <c r="K346" s="60">
        <v>2150</v>
      </c>
    </row>
    <row r="347" spans="1:11" ht="15.5" thickTop="1" thickBot="1" x14ac:dyDescent="0.4">
      <c r="A347" s="40"/>
      <c r="B347" s="94"/>
      <c r="C347" s="39" t="s">
        <v>117</v>
      </c>
      <c r="D347" s="95">
        <v>41</v>
      </c>
      <c r="E347" s="21">
        <v>0</v>
      </c>
      <c r="F347" s="21">
        <v>0</v>
      </c>
      <c r="G347" s="68">
        <v>50</v>
      </c>
      <c r="H347" s="21">
        <v>50</v>
      </c>
      <c r="I347" s="68">
        <v>50</v>
      </c>
      <c r="J347" s="68">
        <v>50</v>
      </c>
      <c r="K347" s="68">
        <v>50</v>
      </c>
    </row>
    <row r="348" spans="1:11" ht="15.5" thickTop="1" thickBot="1" x14ac:dyDescent="0.4">
      <c r="A348" s="40"/>
      <c r="B348" s="94"/>
      <c r="C348" s="39" t="s">
        <v>119</v>
      </c>
      <c r="D348" s="95">
        <v>41</v>
      </c>
      <c r="E348" s="21">
        <v>0</v>
      </c>
      <c r="F348" s="21">
        <v>0</v>
      </c>
      <c r="G348" s="68">
        <v>50</v>
      </c>
      <c r="H348" s="21">
        <v>50</v>
      </c>
      <c r="I348" s="68">
        <v>50</v>
      </c>
      <c r="J348" s="68">
        <v>50</v>
      </c>
      <c r="K348" s="68">
        <v>50</v>
      </c>
    </row>
    <row r="349" spans="1:11" ht="15.5" thickTop="1" thickBot="1" x14ac:dyDescent="0.4">
      <c r="A349" s="40"/>
      <c r="B349" s="94"/>
      <c r="C349" s="39" t="s">
        <v>120</v>
      </c>
      <c r="D349" s="95">
        <v>41</v>
      </c>
      <c r="E349" s="21">
        <v>0</v>
      </c>
      <c r="F349" s="21">
        <v>0</v>
      </c>
      <c r="G349" s="68">
        <v>50</v>
      </c>
      <c r="H349" s="21">
        <v>50</v>
      </c>
      <c r="I349" s="68">
        <v>50</v>
      </c>
      <c r="J349" s="68">
        <v>50</v>
      </c>
      <c r="K349" s="68">
        <v>50</v>
      </c>
    </row>
    <row r="350" spans="1:11" ht="15.5" thickTop="1" thickBot="1" x14ac:dyDescent="0.4">
      <c r="A350" s="40"/>
      <c r="B350" s="94"/>
      <c r="C350" s="39" t="s">
        <v>121</v>
      </c>
      <c r="D350" s="41" t="s">
        <v>56</v>
      </c>
      <c r="E350" s="21">
        <v>0</v>
      </c>
      <c r="F350" s="21">
        <v>0</v>
      </c>
      <c r="G350" s="68">
        <v>1500</v>
      </c>
      <c r="H350" s="21">
        <v>1500</v>
      </c>
      <c r="I350" s="68">
        <v>1500</v>
      </c>
      <c r="J350" s="68">
        <v>1500</v>
      </c>
      <c r="K350" s="68">
        <v>1500</v>
      </c>
    </row>
    <row r="351" spans="1:11" ht="15.5" thickTop="1" thickBot="1" x14ac:dyDescent="0.4">
      <c r="A351" s="20"/>
      <c r="B351" s="94"/>
      <c r="C351" s="39" t="s">
        <v>121</v>
      </c>
      <c r="D351" s="94">
        <v>41</v>
      </c>
      <c r="E351" s="100">
        <v>0</v>
      </c>
      <c r="F351" s="100">
        <v>0</v>
      </c>
      <c r="G351" s="68">
        <v>300</v>
      </c>
      <c r="H351" s="21">
        <v>300</v>
      </c>
      <c r="I351" s="68">
        <v>300</v>
      </c>
      <c r="J351" s="68">
        <v>300</v>
      </c>
      <c r="K351" s="68">
        <v>300</v>
      </c>
    </row>
    <row r="352" spans="1:11" ht="15.5" thickTop="1" thickBot="1" x14ac:dyDescent="0.4">
      <c r="A352" s="40"/>
      <c r="B352" s="94"/>
      <c r="C352" s="39" t="s">
        <v>131</v>
      </c>
      <c r="D352" s="95">
        <v>41</v>
      </c>
      <c r="E352" s="21">
        <v>0</v>
      </c>
      <c r="F352" s="21">
        <v>0</v>
      </c>
      <c r="G352" s="68">
        <v>200</v>
      </c>
      <c r="H352" s="21">
        <v>200</v>
      </c>
      <c r="I352" s="68">
        <v>200</v>
      </c>
      <c r="J352" s="68">
        <v>200</v>
      </c>
      <c r="K352" s="68">
        <v>200</v>
      </c>
    </row>
    <row r="353" spans="1:11" ht="15.5" thickTop="1" thickBot="1" x14ac:dyDescent="0.4">
      <c r="A353" s="57"/>
      <c r="B353" s="57"/>
      <c r="C353" s="58" t="s">
        <v>196</v>
      </c>
      <c r="D353" s="57">
        <v>41</v>
      </c>
      <c r="E353" s="59">
        <v>0</v>
      </c>
      <c r="F353" s="59">
        <v>0</v>
      </c>
      <c r="G353" s="60">
        <v>100</v>
      </c>
      <c r="H353" s="59">
        <v>100</v>
      </c>
      <c r="I353" s="60">
        <v>100</v>
      </c>
      <c r="J353" s="60">
        <v>100</v>
      </c>
      <c r="K353" s="60">
        <v>100</v>
      </c>
    </row>
    <row r="354" spans="1:11" ht="15.5" thickTop="1" thickBot="1" x14ac:dyDescent="0.4">
      <c r="A354" s="40"/>
      <c r="B354" s="94"/>
      <c r="C354" s="39" t="s">
        <v>207</v>
      </c>
      <c r="D354" s="95">
        <v>41</v>
      </c>
      <c r="E354" s="21">
        <v>0</v>
      </c>
      <c r="F354" s="21">
        <v>0</v>
      </c>
      <c r="G354" s="68">
        <v>0</v>
      </c>
      <c r="H354" s="21">
        <v>0</v>
      </c>
      <c r="I354" s="68">
        <v>0</v>
      </c>
      <c r="J354" s="68">
        <v>0</v>
      </c>
      <c r="K354" s="68">
        <v>0</v>
      </c>
    </row>
    <row r="355" spans="1:11" ht="15.5" thickTop="1" thickBot="1" x14ac:dyDescent="0.4">
      <c r="A355" s="40"/>
      <c r="B355" s="94"/>
      <c r="C355" s="39" t="s">
        <v>139</v>
      </c>
      <c r="D355" s="95">
        <v>41</v>
      </c>
      <c r="E355" s="21">
        <v>0</v>
      </c>
      <c r="F355" s="21">
        <v>0</v>
      </c>
      <c r="G355" s="68">
        <v>100</v>
      </c>
      <c r="H355" s="21">
        <v>100</v>
      </c>
      <c r="I355" s="68">
        <v>100</v>
      </c>
      <c r="J355" s="68">
        <v>100</v>
      </c>
      <c r="K355" s="68">
        <v>100</v>
      </c>
    </row>
    <row r="356" spans="1:11" ht="15.5" thickTop="1" thickBot="1" x14ac:dyDescent="0.4">
      <c r="A356" s="57"/>
      <c r="B356" s="57"/>
      <c r="C356" s="58" t="s">
        <v>141</v>
      </c>
      <c r="D356" s="57">
        <v>41</v>
      </c>
      <c r="E356" s="59">
        <v>187.44</v>
      </c>
      <c r="F356" s="59">
        <f>SUM(F357:F367)</f>
        <v>2350.5</v>
      </c>
      <c r="G356" s="60">
        <v>1600</v>
      </c>
      <c r="H356" s="59">
        <f>SUM(H357+H365+H366+H367)</f>
        <v>1385</v>
      </c>
      <c r="I356" s="60">
        <f>I357+I365+I366+I367</f>
        <v>1475</v>
      </c>
      <c r="J356" s="60">
        <f>J357+J365+J366+J367</f>
        <v>1480</v>
      </c>
      <c r="K356" s="60">
        <f>K357+K365+K366+K367</f>
        <v>1480</v>
      </c>
    </row>
    <row r="357" spans="1:11" ht="15.5" thickTop="1" thickBot="1" x14ac:dyDescent="0.4">
      <c r="A357" s="73"/>
      <c r="B357" s="73"/>
      <c r="C357" s="89" t="s">
        <v>218</v>
      </c>
      <c r="D357" s="73">
        <v>41</v>
      </c>
      <c r="E357" s="101">
        <v>0</v>
      </c>
      <c r="F357" s="101">
        <v>3</v>
      </c>
      <c r="G357" s="92">
        <v>500</v>
      </c>
      <c r="H357" s="101">
        <f>SUM(H358:H362)</f>
        <v>685</v>
      </c>
      <c r="I357" s="92">
        <v>775</v>
      </c>
      <c r="J357" s="92">
        <v>780</v>
      </c>
      <c r="K357" s="92">
        <v>780</v>
      </c>
    </row>
    <row r="358" spans="1:11" ht="15.5" thickTop="1" thickBot="1" x14ac:dyDescent="0.4">
      <c r="A358" s="75"/>
      <c r="B358" s="75"/>
      <c r="C358" s="74" t="s">
        <v>328</v>
      </c>
      <c r="D358" s="75">
        <v>41</v>
      </c>
      <c r="E358" s="76">
        <v>0</v>
      </c>
      <c r="F358" s="76">
        <v>0</v>
      </c>
      <c r="G358" s="77">
        <v>100</v>
      </c>
      <c r="H358" s="76">
        <v>210</v>
      </c>
      <c r="I358" s="77">
        <v>50</v>
      </c>
      <c r="J358" s="77">
        <v>50</v>
      </c>
      <c r="K358" s="77">
        <v>50</v>
      </c>
    </row>
    <row r="359" spans="1:11" ht="15.5" thickTop="1" thickBot="1" x14ac:dyDescent="0.4">
      <c r="A359" s="75"/>
      <c r="B359" s="75"/>
      <c r="C359" s="74" t="s">
        <v>219</v>
      </c>
      <c r="D359" s="75">
        <v>41</v>
      </c>
      <c r="E359" s="76">
        <v>0</v>
      </c>
      <c r="F359" s="76">
        <v>0</v>
      </c>
      <c r="G359" s="77">
        <v>100</v>
      </c>
      <c r="H359" s="76">
        <v>100</v>
      </c>
      <c r="I359" s="77">
        <v>350</v>
      </c>
      <c r="J359" s="77">
        <v>350</v>
      </c>
      <c r="K359" s="77">
        <v>350</v>
      </c>
    </row>
    <row r="360" spans="1:11" ht="15.5" thickTop="1" thickBot="1" x14ac:dyDescent="0.4">
      <c r="A360" s="75"/>
      <c r="B360" s="75"/>
      <c r="C360" s="74" t="s">
        <v>220</v>
      </c>
      <c r="D360" s="75">
        <v>41</v>
      </c>
      <c r="E360" s="76">
        <v>0</v>
      </c>
      <c r="F360" s="76">
        <v>0</v>
      </c>
      <c r="G360" s="77">
        <v>50</v>
      </c>
      <c r="H360" s="76">
        <v>50</v>
      </c>
      <c r="I360" s="77">
        <v>50</v>
      </c>
      <c r="J360" s="77">
        <v>50</v>
      </c>
      <c r="K360" s="77">
        <v>50</v>
      </c>
    </row>
    <row r="361" spans="1:11" ht="15.5" thickTop="1" thickBot="1" x14ac:dyDescent="0.4">
      <c r="A361" s="75"/>
      <c r="B361" s="75"/>
      <c r="C361" s="74" t="s">
        <v>221</v>
      </c>
      <c r="D361" s="75">
        <v>41</v>
      </c>
      <c r="E361" s="76">
        <v>0</v>
      </c>
      <c r="F361" s="76">
        <v>0</v>
      </c>
      <c r="G361" s="77">
        <v>250</v>
      </c>
      <c r="H361" s="76">
        <v>250</v>
      </c>
      <c r="I361" s="77">
        <v>200</v>
      </c>
      <c r="J361" s="77">
        <v>200</v>
      </c>
      <c r="K361" s="77">
        <v>200</v>
      </c>
    </row>
    <row r="362" spans="1:11" ht="15.5" thickTop="1" thickBot="1" x14ac:dyDescent="0.4">
      <c r="A362" s="75"/>
      <c r="B362" s="75"/>
      <c r="C362" s="74" t="s">
        <v>321</v>
      </c>
      <c r="D362" s="75">
        <v>41</v>
      </c>
      <c r="E362" s="76">
        <v>0</v>
      </c>
      <c r="F362" s="76">
        <v>0</v>
      </c>
      <c r="G362" s="77">
        <v>0</v>
      </c>
      <c r="H362" s="76">
        <v>75</v>
      </c>
      <c r="I362" s="77">
        <v>75</v>
      </c>
      <c r="J362" s="77">
        <v>80</v>
      </c>
      <c r="K362" s="77">
        <v>80</v>
      </c>
    </row>
    <row r="363" spans="1:11" ht="15.5" thickTop="1" thickBot="1" x14ac:dyDescent="0.4">
      <c r="A363" s="75"/>
      <c r="B363" s="75"/>
      <c r="C363" s="74" t="s">
        <v>329</v>
      </c>
      <c r="D363" s="75">
        <v>41</v>
      </c>
      <c r="E363" s="76">
        <v>0</v>
      </c>
      <c r="F363" s="76">
        <v>0</v>
      </c>
      <c r="G363" s="77">
        <v>0</v>
      </c>
      <c r="H363" s="76">
        <v>0</v>
      </c>
      <c r="I363" s="77">
        <v>50</v>
      </c>
      <c r="J363" s="77">
        <v>50</v>
      </c>
      <c r="K363" s="77">
        <v>50</v>
      </c>
    </row>
    <row r="364" spans="1:11" ht="15.5" thickTop="1" thickBot="1" x14ac:dyDescent="0.4">
      <c r="A364" s="75"/>
      <c r="B364" s="75"/>
      <c r="C364" s="89" t="s">
        <v>340</v>
      </c>
      <c r="D364" s="83" t="s">
        <v>56</v>
      </c>
      <c r="E364" s="101">
        <v>0</v>
      </c>
      <c r="F364" s="101">
        <v>1700</v>
      </c>
      <c r="G364" s="92">
        <v>0</v>
      </c>
      <c r="H364" s="101">
        <v>0</v>
      </c>
      <c r="I364" s="92">
        <v>0</v>
      </c>
      <c r="J364" s="92">
        <v>0</v>
      </c>
      <c r="K364" s="92">
        <v>0</v>
      </c>
    </row>
    <row r="365" spans="1:11" ht="15.5" thickTop="1" thickBot="1" x14ac:dyDescent="0.4">
      <c r="A365" s="75"/>
      <c r="B365" s="73"/>
      <c r="C365" s="74" t="s">
        <v>222</v>
      </c>
      <c r="D365" s="75">
        <v>41</v>
      </c>
      <c r="E365" s="101">
        <v>0</v>
      </c>
      <c r="F365" s="101">
        <v>416.1</v>
      </c>
      <c r="G365" s="92">
        <v>500</v>
      </c>
      <c r="H365" s="101">
        <v>100</v>
      </c>
      <c r="I365" s="92">
        <v>100</v>
      </c>
      <c r="J365" s="92">
        <v>100</v>
      </c>
      <c r="K365" s="92">
        <v>100</v>
      </c>
    </row>
    <row r="366" spans="1:11" ht="15.5" thickTop="1" thickBot="1" x14ac:dyDescent="0.4">
      <c r="A366" s="75"/>
      <c r="B366" s="73"/>
      <c r="C366" s="74" t="s">
        <v>148</v>
      </c>
      <c r="D366" s="75">
        <v>41</v>
      </c>
      <c r="E366" s="101">
        <v>0</v>
      </c>
      <c r="F366" s="101">
        <v>0</v>
      </c>
      <c r="G366" s="92">
        <v>300</v>
      </c>
      <c r="H366" s="101">
        <v>300</v>
      </c>
      <c r="I366" s="92">
        <v>300</v>
      </c>
      <c r="J366" s="92">
        <v>300</v>
      </c>
      <c r="K366" s="92">
        <v>300</v>
      </c>
    </row>
    <row r="367" spans="1:11" ht="15.5" thickTop="1" thickBot="1" x14ac:dyDescent="0.4">
      <c r="A367" s="40"/>
      <c r="B367" s="94"/>
      <c r="C367" s="39" t="s">
        <v>178</v>
      </c>
      <c r="D367" s="95">
        <v>41</v>
      </c>
      <c r="E367" s="23">
        <v>187.44</v>
      </c>
      <c r="F367" s="23">
        <v>231.4</v>
      </c>
      <c r="G367" s="72">
        <v>300</v>
      </c>
      <c r="H367" s="23">
        <v>300</v>
      </c>
      <c r="I367" s="72">
        <v>300</v>
      </c>
      <c r="J367" s="72">
        <v>300</v>
      </c>
      <c r="K367" s="72">
        <v>300</v>
      </c>
    </row>
    <row r="368" spans="1:11" ht="15.5" thickTop="1" thickBot="1" x14ac:dyDescent="0.4">
      <c r="A368" s="54" t="s">
        <v>223</v>
      </c>
      <c r="B368" s="55"/>
      <c r="C368" s="283" t="s">
        <v>224</v>
      </c>
      <c r="D368" s="284"/>
      <c r="E368" s="12">
        <v>0</v>
      </c>
      <c r="F368" s="12">
        <v>38.61</v>
      </c>
      <c r="G368" s="56">
        <v>560</v>
      </c>
      <c r="H368" s="12">
        <f>SUM(H369+H372+H374)</f>
        <v>560</v>
      </c>
      <c r="I368" s="56">
        <v>560</v>
      </c>
      <c r="J368" s="56">
        <v>560</v>
      </c>
      <c r="K368" s="56">
        <v>560</v>
      </c>
    </row>
    <row r="369" spans="1:11" ht="15.5" thickTop="1" thickBot="1" x14ac:dyDescent="0.4">
      <c r="A369" s="57"/>
      <c r="B369" s="57"/>
      <c r="C369" s="58" t="s">
        <v>116</v>
      </c>
      <c r="D369" s="57">
        <v>41</v>
      </c>
      <c r="E369" s="59">
        <v>0</v>
      </c>
      <c r="F369" s="59">
        <v>38.61</v>
      </c>
      <c r="G369" s="60">
        <v>160</v>
      </c>
      <c r="H369" s="59">
        <f>SUM(H370:H371)</f>
        <v>160</v>
      </c>
      <c r="I369" s="60">
        <v>160</v>
      </c>
      <c r="J369" s="60">
        <v>160</v>
      </c>
      <c r="K369" s="60">
        <v>160</v>
      </c>
    </row>
    <row r="370" spans="1:11" ht="15.5" thickTop="1" thickBot="1" x14ac:dyDescent="0.4">
      <c r="A370" s="75"/>
      <c r="B370" s="73"/>
      <c r="C370" s="74" t="s">
        <v>121</v>
      </c>
      <c r="D370" s="75">
        <v>41</v>
      </c>
      <c r="E370" s="76">
        <v>0</v>
      </c>
      <c r="F370" s="76">
        <v>0</v>
      </c>
      <c r="G370" s="77">
        <v>100</v>
      </c>
      <c r="H370" s="76">
        <v>100</v>
      </c>
      <c r="I370" s="77">
        <v>100</v>
      </c>
      <c r="J370" s="77">
        <v>100</v>
      </c>
      <c r="K370" s="77">
        <v>100</v>
      </c>
    </row>
    <row r="371" spans="1:11" ht="15.5" thickTop="1" thickBot="1" x14ac:dyDescent="0.4">
      <c r="A371" s="40"/>
      <c r="B371" s="94"/>
      <c r="C371" s="39" t="s">
        <v>225</v>
      </c>
      <c r="D371" s="95">
        <v>41</v>
      </c>
      <c r="E371" s="21">
        <v>0</v>
      </c>
      <c r="F371" s="21">
        <v>38.61</v>
      </c>
      <c r="G371" s="68">
        <v>60</v>
      </c>
      <c r="H371" s="21">
        <v>60</v>
      </c>
      <c r="I371" s="68">
        <v>60</v>
      </c>
      <c r="J371" s="68">
        <v>60</v>
      </c>
      <c r="K371" s="68">
        <v>60</v>
      </c>
    </row>
    <row r="372" spans="1:11" ht="15.5" thickTop="1" thickBot="1" x14ac:dyDescent="0.4">
      <c r="A372" s="57"/>
      <c r="B372" s="57"/>
      <c r="C372" s="58" t="s">
        <v>196</v>
      </c>
      <c r="D372" s="102">
        <v>41</v>
      </c>
      <c r="E372" s="59">
        <v>0</v>
      </c>
      <c r="F372" s="59">
        <v>0</v>
      </c>
      <c r="G372" s="60">
        <v>200</v>
      </c>
      <c r="H372" s="59">
        <v>200</v>
      </c>
      <c r="I372" s="60">
        <v>200</v>
      </c>
      <c r="J372" s="60">
        <v>200</v>
      </c>
      <c r="K372" s="60">
        <v>200</v>
      </c>
    </row>
    <row r="373" spans="1:11" ht="15.5" thickTop="1" thickBot="1" x14ac:dyDescent="0.4">
      <c r="A373" s="73"/>
      <c r="B373" s="73"/>
      <c r="C373" s="74" t="s">
        <v>139</v>
      </c>
      <c r="D373" s="95">
        <v>41</v>
      </c>
      <c r="E373" s="21">
        <v>0</v>
      </c>
      <c r="F373" s="21">
        <v>0</v>
      </c>
      <c r="G373" s="68">
        <v>200</v>
      </c>
      <c r="H373" s="21">
        <v>200</v>
      </c>
      <c r="I373" s="68">
        <v>200</v>
      </c>
      <c r="J373" s="68">
        <v>200</v>
      </c>
      <c r="K373" s="68">
        <v>200</v>
      </c>
    </row>
    <row r="374" spans="1:11" ht="15.5" thickTop="1" thickBot="1" x14ac:dyDescent="0.4">
      <c r="A374" s="57"/>
      <c r="B374" s="57"/>
      <c r="C374" s="58" t="s">
        <v>141</v>
      </c>
      <c r="D374" s="57">
        <v>41</v>
      </c>
      <c r="E374" s="59">
        <v>0</v>
      </c>
      <c r="F374" s="59">
        <v>0</v>
      </c>
      <c r="G374" s="60">
        <v>200</v>
      </c>
      <c r="H374" s="59">
        <v>200</v>
      </c>
      <c r="I374" s="60">
        <v>200</v>
      </c>
      <c r="J374" s="60">
        <v>200</v>
      </c>
      <c r="K374" s="60">
        <v>200</v>
      </c>
    </row>
    <row r="375" spans="1:11" ht="15.5" thickTop="1" thickBot="1" x14ac:dyDescent="0.4">
      <c r="A375" s="40"/>
      <c r="B375" s="96"/>
      <c r="C375" s="97" t="s">
        <v>145</v>
      </c>
      <c r="D375" s="95">
        <v>41</v>
      </c>
      <c r="E375" s="21">
        <v>0</v>
      </c>
      <c r="F375" s="21">
        <v>0</v>
      </c>
      <c r="G375" s="68">
        <v>200</v>
      </c>
      <c r="H375" s="21">
        <v>200</v>
      </c>
      <c r="I375" s="68">
        <v>200</v>
      </c>
      <c r="J375" s="68">
        <v>200</v>
      </c>
      <c r="K375" s="68">
        <v>200</v>
      </c>
    </row>
    <row r="376" spans="1:11" ht="15.5" thickTop="1" thickBot="1" x14ac:dyDescent="0.4">
      <c r="A376" s="54" t="s">
        <v>226</v>
      </c>
      <c r="B376" s="55"/>
      <c r="C376" s="283" t="s">
        <v>227</v>
      </c>
      <c r="D376" s="284"/>
      <c r="E376" s="12">
        <f>E377+E382+E386</f>
        <v>1357.7399999999998</v>
      </c>
      <c r="F376" s="12">
        <f>SUM(F377+F382+F386)</f>
        <v>5601.52</v>
      </c>
      <c r="G376" s="56">
        <v>2250</v>
      </c>
      <c r="H376" s="12">
        <f>SUM(H377+H382+H386+H389+H391)</f>
        <v>3350</v>
      </c>
      <c r="I376" s="56">
        <f>I377+I382+I386</f>
        <v>2750</v>
      </c>
      <c r="J376" s="56">
        <f>J377+J382+J386</f>
        <v>2750</v>
      </c>
      <c r="K376" s="56">
        <f>K377+K382+K386</f>
        <v>2750</v>
      </c>
    </row>
    <row r="377" spans="1:11" ht="15.5" thickTop="1" thickBot="1" x14ac:dyDescent="0.4">
      <c r="A377" s="57"/>
      <c r="B377" s="57"/>
      <c r="C377" s="58" t="s">
        <v>104</v>
      </c>
      <c r="D377" s="57">
        <v>41</v>
      </c>
      <c r="E377" s="59">
        <f>E378+E381</f>
        <v>809.9899999999999</v>
      </c>
      <c r="F377" s="59">
        <v>1115.81</v>
      </c>
      <c r="G377" s="60">
        <v>950</v>
      </c>
      <c r="H377" s="59">
        <v>1450</v>
      </c>
      <c r="I377" s="60">
        <v>1450</v>
      </c>
      <c r="J377" s="60">
        <v>1450</v>
      </c>
      <c r="K377" s="60">
        <v>1450</v>
      </c>
    </row>
    <row r="378" spans="1:11" ht="15.5" thickTop="1" thickBot="1" x14ac:dyDescent="0.4">
      <c r="A378" s="20"/>
      <c r="B378" s="94"/>
      <c r="C378" s="19" t="s">
        <v>105</v>
      </c>
      <c r="D378" s="94">
        <v>41</v>
      </c>
      <c r="E378" s="19">
        <v>804.81</v>
      </c>
      <c r="F378" s="19">
        <v>1115.81</v>
      </c>
      <c r="G378" s="72">
        <v>900</v>
      </c>
      <c r="H378" s="23">
        <v>1400</v>
      </c>
      <c r="I378" s="72">
        <v>1400</v>
      </c>
      <c r="J378" s="72">
        <v>1400</v>
      </c>
      <c r="K378" s="72">
        <v>1400</v>
      </c>
    </row>
    <row r="379" spans="1:11" ht="15.5" thickTop="1" thickBot="1" x14ac:dyDescent="0.4">
      <c r="A379" s="40"/>
      <c r="B379" s="94"/>
      <c r="C379" s="39" t="s">
        <v>106</v>
      </c>
      <c r="D379" s="95">
        <v>41</v>
      </c>
      <c r="E379" s="21">
        <v>0</v>
      </c>
      <c r="F379" s="21">
        <v>0</v>
      </c>
      <c r="G379" s="68">
        <v>900</v>
      </c>
      <c r="H379" s="21">
        <v>900</v>
      </c>
      <c r="I379" s="68">
        <v>900</v>
      </c>
      <c r="J379" s="68">
        <v>900</v>
      </c>
      <c r="K379" s="68">
        <v>900</v>
      </c>
    </row>
    <row r="380" spans="1:11" ht="15.5" thickTop="1" thickBot="1" x14ac:dyDescent="0.4">
      <c r="A380" s="40"/>
      <c r="B380" s="94"/>
      <c r="C380" s="39" t="s">
        <v>228</v>
      </c>
      <c r="D380" s="95">
        <v>41</v>
      </c>
      <c r="E380" s="21">
        <v>0</v>
      </c>
      <c r="F380" s="21">
        <v>0</v>
      </c>
      <c r="G380" s="68">
        <v>0</v>
      </c>
      <c r="H380" s="21">
        <v>500</v>
      </c>
      <c r="I380" s="68">
        <v>500</v>
      </c>
      <c r="J380" s="68">
        <v>500</v>
      </c>
      <c r="K380" s="68">
        <v>500</v>
      </c>
    </row>
    <row r="381" spans="1:11" ht="15.5" thickTop="1" thickBot="1" x14ac:dyDescent="0.4">
      <c r="A381" s="40"/>
      <c r="B381" s="94"/>
      <c r="C381" s="39" t="s">
        <v>108</v>
      </c>
      <c r="D381" s="95">
        <v>41</v>
      </c>
      <c r="E381" s="19">
        <v>5.18</v>
      </c>
      <c r="F381" s="19">
        <v>0</v>
      </c>
      <c r="G381" s="72">
        <v>50</v>
      </c>
      <c r="H381" s="23">
        <v>50</v>
      </c>
      <c r="I381" s="72">
        <v>50</v>
      </c>
      <c r="J381" s="72">
        <v>50</v>
      </c>
      <c r="K381" s="72">
        <v>50</v>
      </c>
    </row>
    <row r="382" spans="1:11" ht="15.5" thickTop="1" thickBot="1" x14ac:dyDescent="0.4">
      <c r="A382" s="57"/>
      <c r="B382" s="57"/>
      <c r="C382" s="58" t="s">
        <v>116</v>
      </c>
      <c r="D382" s="57">
        <v>41</v>
      </c>
      <c r="E382" s="59">
        <v>464.88</v>
      </c>
      <c r="F382" s="59">
        <f>SUM(F383:F385)</f>
        <v>591.71</v>
      </c>
      <c r="G382" s="60">
        <v>800</v>
      </c>
      <c r="H382" s="59">
        <v>800</v>
      </c>
      <c r="I382" s="60">
        <v>800</v>
      </c>
      <c r="J382" s="60">
        <v>800</v>
      </c>
      <c r="K382" s="60">
        <v>800</v>
      </c>
    </row>
    <row r="383" spans="1:11" ht="15.5" thickTop="1" thickBot="1" x14ac:dyDescent="0.4">
      <c r="A383" s="73"/>
      <c r="B383" s="73"/>
      <c r="C383" s="74" t="s">
        <v>120</v>
      </c>
      <c r="D383" s="75">
        <v>41</v>
      </c>
      <c r="E383" s="76">
        <v>0</v>
      </c>
      <c r="F383" s="76">
        <v>0</v>
      </c>
      <c r="G383" s="77">
        <v>100</v>
      </c>
      <c r="H383" s="76">
        <v>100</v>
      </c>
      <c r="I383" s="77">
        <v>100</v>
      </c>
      <c r="J383" s="77">
        <v>100</v>
      </c>
      <c r="K383" s="77">
        <v>100</v>
      </c>
    </row>
    <row r="384" spans="1:11" ht="15.5" thickTop="1" thickBot="1" x14ac:dyDescent="0.4">
      <c r="A384" s="20"/>
      <c r="B384" s="94"/>
      <c r="C384" s="39" t="s">
        <v>121</v>
      </c>
      <c r="D384" s="94">
        <v>41</v>
      </c>
      <c r="E384" s="21">
        <v>400</v>
      </c>
      <c r="F384" s="21">
        <v>428.85</v>
      </c>
      <c r="G384" s="68">
        <v>500</v>
      </c>
      <c r="H384" s="21">
        <v>500</v>
      </c>
      <c r="I384" s="68">
        <v>500</v>
      </c>
      <c r="J384" s="68">
        <v>500</v>
      </c>
      <c r="K384" s="68">
        <v>500</v>
      </c>
    </row>
    <row r="385" spans="1:11" ht="15.5" thickTop="1" thickBot="1" x14ac:dyDescent="0.4">
      <c r="A385" s="20"/>
      <c r="B385" s="94"/>
      <c r="C385" s="39" t="s">
        <v>130</v>
      </c>
      <c r="D385" s="94">
        <v>41</v>
      </c>
      <c r="E385" s="21">
        <v>64.88</v>
      </c>
      <c r="F385" s="21">
        <v>162.86000000000001</v>
      </c>
      <c r="G385" s="68">
        <v>200</v>
      </c>
      <c r="H385" s="21">
        <v>200</v>
      </c>
      <c r="I385" s="68">
        <v>200</v>
      </c>
      <c r="J385" s="68">
        <v>200</v>
      </c>
      <c r="K385" s="68">
        <v>200</v>
      </c>
    </row>
    <row r="386" spans="1:11" ht="15.5" thickTop="1" thickBot="1" x14ac:dyDescent="0.4">
      <c r="A386" s="57"/>
      <c r="B386" s="57"/>
      <c r="C386" s="58" t="s">
        <v>141</v>
      </c>
      <c r="D386" s="57">
        <v>41</v>
      </c>
      <c r="E386" s="59">
        <v>82.87</v>
      </c>
      <c r="F386" s="59">
        <v>3894</v>
      </c>
      <c r="G386" s="60">
        <v>500</v>
      </c>
      <c r="H386" s="59">
        <v>500</v>
      </c>
      <c r="I386" s="60">
        <v>500</v>
      </c>
      <c r="J386" s="60">
        <v>500</v>
      </c>
      <c r="K386" s="60">
        <v>500</v>
      </c>
    </row>
    <row r="387" spans="1:11" ht="15.5" thickTop="1" thickBot="1" x14ac:dyDescent="0.4">
      <c r="A387" s="73"/>
      <c r="B387" s="91"/>
      <c r="C387" s="99" t="s">
        <v>148</v>
      </c>
      <c r="D387" s="73">
        <v>41</v>
      </c>
      <c r="E387" s="76">
        <v>0</v>
      </c>
      <c r="F387" s="76">
        <v>0</v>
      </c>
      <c r="G387" s="77">
        <v>500</v>
      </c>
      <c r="H387" s="76">
        <v>500</v>
      </c>
      <c r="I387" s="77">
        <v>500</v>
      </c>
      <c r="J387" s="77">
        <v>500</v>
      </c>
      <c r="K387" s="77">
        <v>500</v>
      </c>
    </row>
    <row r="388" spans="1:11" ht="15.5" thickTop="1" thickBot="1" x14ac:dyDescent="0.4">
      <c r="A388" s="40"/>
      <c r="B388" s="96"/>
      <c r="C388" s="97" t="s">
        <v>178</v>
      </c>
      <c r="D388" s="95">
        <v>41</v>
      </c>
      <c r="E388" s="21">
        <v>82.87</v>
      </c>
      <c r="F388" s="21">
        <v>0</v>
      </c>
      <c r="G388" s="68">
        <v>0</v>
      </c>
      <c r="H388" s="21">
        <v>0</v>
      </c>
      <c r="I388" s="68">
        <v>0</v>
      </c>
      <c r="J388" s="68">
        <v>0</v>
      </c>
      <c r="K388" s="68">
        <v>0</v>
      </c>
    </row>
    <row r="389" spans="1:11" ht="15.5" thickTop="1" thickBot="1" x14ac:dyDescent="0.4">
      <c r="A389" s="174"/>
      <c r="B389" s="243"/>
      <c r="C389" s="204" t="s">
        <v>163</v>
      </c>
      <c r="D389" s="250">
        <v>41</v>
      </c>
      <c r="E389" s="118">
        <v>0</v>
      </c>
      <c r="F389" s="118">
        <v>0</v>
      </c>
      <c r="G389" s="175">
        <v>0</v>
      </c>
      <c r="H389" s="18">
        <v>600</v>
      </c>
      <c r="I389" s="213">
        <v>0</v>
      </c>
      <c r="J389" s="175">
        <v>0</v>
      </c>
      <c r="K389" s="175">
        <v>0</v>
      </c>
    </row>
    <row r="390" spans="1:11" ht="15.5" thickTop="1" thickBot="1" x14ac:dyDescent="0.4">
      <c r="A390" s="69"/>
      <c r="B390" s="223"/>
      <c r="C390" s="86" t="s">
        <v>322</v>
      </c>
      <c r="D390" s="251">
        <v>41</v>
      </c>
      <c r="E390" s="63">
        <v>0</v>
      </c>
      <c r="F390" s="63">
        <v>0</v>
      </c>
      <c r="G390" s="64">
        <v>0</v>
      </c>
      <c r="H390" s="63">
        <v>600</v>
      </c>
      <c r="I390" s="64">
        <v>0</v>
      </c>
      <c r="J390" s="64">
        <v>0</v>
      </c>
      <c r="K390" s="64">
        <v>0</v>
      </c>
    </row>
    <row r="391" spans="1:11" ht="15.5" thickTop="1" thickBot="1" x14ac:dyDescent="0.4">
      <c r="A391" s="244"/>
      <c r="B391" s="243"/>
      <c r="C391" s="245" t="s">
        <v>323</v>
      </c>
      <c r="D391" s="246">
        <v>20</v>
      </c>
      <c r="E391" s="247">
        <v>0</v>
      </c>
      <c r="F391" s="32">
        <v>3894</v>
      </c>
      <c r="G391" s="249">
        <v>0</v>
      </c>
      <c r="H391" s="32">
        <v>0</v>
      </c>
      <c r="I391" s="249">
        <v>0</v>
      </c>
      <c r="J391" s="248">
        <v>0</v>
      </c>
      <c r="K391" s="248">
        <v>0</v>
      </c>
    </row>
    <row r="392" spans="1:11" ht="15.5" thickTop="1" thickBot="1" x14ac:dyDescent="0.4">
      <c r="A392" s="40"/>
      <c r="B392" s="96"/>
      <c r="C392" s="97" t="s">
        <v>301</v>
      </c>
      <c r="D392" s="252">
        <v>20</v>
      </c>
      <c r="E392" s="21">
        <v>0</v>
      </c>
      <c r="F392" s="21">
        <v>3894</v>
      </c>
      <c r="G392" s="68">
        <v>0</v>
      </c>
      <c r="H392" s="21">
        <v>0</v>
      </c>
      <c r="I392" s="68">
        <v>0</v>
      </c>
      <c r="J392" s="68">
        <v>0</v>
      </c>
      <c r="K392" s="68">
        <v>0</v>
      </c>
    </row>
    <row r="393" spans="1:11" ht="15.5" thickTop="1" thickBot="1" x14ac:dyDescent="0.4">
      <c r="A393" s="54" t="s">
        <v>229</v>
      </c>
      <c r="B393" s="55"/>
      <c r="C393" s="283" t="s">
        <v>230</v>
      </c>
      <c r="D393" s="284"/>
      <c r="E393" s="12">
        <f>E394+E396</f>
        <v>80.72</v>
      </c>
      <c r="F393" s="12">
        <f>SUM(F394+F396)</f>
        <v>92.7</v>
      </c>
      <c r="G393" s="56">
        <v>260</v>
      </c>
      <c r="H393" s="12">
        <f>SUM(H394+H396)</f>
        <v>260</v>
      </c>
      <c r="I393" s="56">
        <v>260</v>
      </c>
      <c r="J393" s="56">
        <v>260</v>
      </c>
      <c r="K393" s="56">
        <v>260</v>
      </c>
    </row>
    <row r="394" spans="1:11" ht="15.5" thickTop="1" thickBot="1" x14ac:dyDescent="0.4">
      <c r="A394" s="57"/>
      <c r="B394" s="57"/>
      <c r="C394" s="58" t="s">
        <v>116</v>
      </c>
      <c r="D394" s="57">
        <v>41</v>
      </c>
      <c r="E394" s="59">
        <v>29.74</v>
      </c>
      <c r="F394" s="59">
        <v>49.46</v>
      </c>
      <c r="G394" s="60">
        <v>100</v>
      </c>
      <c r="H394" s="59">
        <v>100</v>
      </c>
      <c r="I394" s="60">
        <v>100</v>
      </c>
      <c r="J394" s="60">
        <v>100</v>
      </c>
      <c r="K394" s="60">
        <v>100</v>
      </c>
    </row>
    <row r="395" spans="1:11" ht="15.5" thickTop="1" thickBot="1" x14ac:dyDescent="0.4">
      <c r="A395" s="73"/>
      <c r="B395" s="91"/>
      <c r="C395" s="103" t="s">
        <v>121</v>
      </c>
      <c r="D395" s="104">
        <v>41</v>
      </c>
      <c r="E395" s="76">
        <v>29.74</v>
      </c>
      <c r="F395" s="76">
        <v>49.46</v>
      </c>
      <c r="G395" s="77">
        <v>100</v>
      </c>
      <c r="H395" s="76">
        <v>100</v>
      </c>
      <c r="I395" s="77">
        <v>100</v>
      </c>
      <c r="J395" s="77">
        <v>100</v>
      </c>
      <c r="K395" s="77">
        <v>100</v>
      </c>
    </row>
    <row r="396" spans="1:11" ht="15.5" thickTop="1" thickBot="1" x14ac:dyDescent="0.4">
      <c r="A396" s="57"/>
      <c r="B396" s="57"/>
      <c r="C396" s="58" t="s">
        <v>231</v>
      </c>
      <c r="D396" s="57">
        <v>41</v>
      </c>
      <c r="E396" s="59">
        <v>50.98</v>
      </c>
      <c r="F396" s="59">
        <f>SUM(F397:F398)</f>
        <v>43.24</v>
      </c>
      <c r="G396" s="60">
        <v>160</v>
      </c>
      <c r="H396" s="59">
        <v>160</v>
      </c>
      <c r="I396" s="60">
        <v>160</v>
      </c>
      <c r="J396" s="60">
        <v>160</v>
      </c>
      <c r="K396" s="60">
        <v>160</v>
      </c>
    </row>
    <row r="397" spans="1:11" ht="15.5" thickTop="1" thickBot="1" x14ac:dyDescent="0.4">
      <c r="A397" s="73"/>
      <c r="B397" s="91"/>
      <c r="C397" s="99" t="s">
        <v>145</v>
      </c>
      <c r="D397" s="73">
        <v>41</v>
      </c>
      <c r="E397" s="76">
        <v>0</v>
      </c>
      <c r="F397" s="76">
        <v>26.64</v>
      </c>
      <c r="G397" s="77">
        <v>10</v>
      </c>
      <c r="H397" s="76">
        <v>110</v>
      </c>
      <c r="I397" s="77">
        <v>110</v>
      </c>
      <c r="J397" s="77">
        <v>110</v>
      </c>
      <c r="K397" s="77">
        <v>110</v>
      </c>
    </row>
    <row r="398" spans="1:11" ht="15.5" thickTop="1" thickBot="1" x14ac:dyDescent="0.4">
      <c r="A398" s="40"/>
      <c r="B398" s="96"/>
      <c r="C398" s="97" t="s">
        <v>150</v>
      </c>
      <c r="D398" s="94">
        <v>41</v>
      </c>
      <c r="E398" s="21">
        <v>50.98</v>
      </c>
      <c r="F398" s="21">
        <v>16.600000000000001</v>
      </c>
      <c r="G398" s="68">
        <v>50</v>
      </c>
      <c r="H398" s="21">
        <v>50</v>
      </c>
      <c r="I398" s="68">
        <v>50</v>
      </c>
      <c r="J398" s="68">
        <v>50</v>
      </c>
      <c r="K398" s="68">
        <v>50</v>
      </c>
    </row>
    <row r="399" spans="1:11" ht="15.5" thickTop="1" thickBot="1" x14ac:dyDescent="0.4">
      <c r="A399" s="11" t="s">
        <v>232</v>
      </c>
      <c r="B399" s="105"/>
      <c r="C399" s="106" t="s">
        <v>233</v>
      </c>
      <c r="D399" s="107">
        <v>41</v>
      </c>
      <c r="E399" s="12">
        <v>0</v>
      </c>
      <c r="F399" s="12">
        <f>SUM(F400)</f>
        <v>0</v>
      </c>
      <c r="G399" s="56">
        <v>0</v>
      </c>
      <c r="H399" s="12">
        <v>0</v>
      </c>
      <c r="I399" s="56">
        <v>0</v>
      </c>
      <c r="J399" s="56">
        <v>0</v>
      </c>
      <c r="K399" s="56">
        <v>0</v>
      </c>
    </row>
    <row r="400" spans="1:11" ht="15.5" thickTop="1" thickBot="1" x14ac:dyDescent="0.4">
      <c r="A400" s="57"/>
      <c r="B400" s="108"/>
      <c r="C400" s="109" t="s">
        <v>159</v>
      </c>
      <c r="D400" s="102">
        <v>41</v>
      </c>
      <c r="E400" s="59">
        <v>0</v>
      </c>
      <c r="F400" s="59">
        <v>0</v>
      </c>
      <c r="G400" s="60">
        <v>0</v>
      </c>
      <c r="H400" s="59">
        <v>0</v>
      </c>
      <c r="I400" s="60">
        <v>0</v>
      </c>
      <c r="J400" s="60">
        <v>0</v>
      </c>
      <c r="K400" s="60">
        <v>0</v>
      </c>
    </row>
    <row r="401" spans="1:11" ht="15.5" thickTop="1" thickBot="1" x14ac:dyDescent="0.4">
      <c r="A401" s="40"/>
      <c r="B401" s="96"/>
      <c r="C401" s="97" t="s">
        <v>160</v>
      </c>
      <c r="D401" s="94">
        <v>41</v>
      </c>
      <c r="E401" s="21">
        <v>0</v>
      </c>
      <c r="F401" s="21">
        <v>0</v>
      </c>
      <c r="G401" s="68">
        <v>0</v>
      </c>
      <c r="H401" s="21">
        <v>0</v>
      </c>
      <c r="I401" s="68">
        <v>0</v>
      </c>
      <c r="J401" s="68">
        <v>0</v>
      </c>
      <c r="K401" s="68">
        <v>0</v>
      </c>
    </row>
    <row r="402" spans="1:11" ht="15.5" thickTop="1" thickBot="1" x14ac:dyDescent="0.4">
      <c r="A402" s="54" t="s">
        <v>234</v>
      </c>
      <c r="B402" s="55"/>
      <c r="C402" s="283" t="s">
        <v>235</v>
      </c>
      <c r="D402" s="284"/>
      <c r="E402" s="12">
        <v>5553.22</v>
      </c>
      <c r="F402" s="12">
        <v>4559.0600000000004</v>
      </c>
      <c r="G402" s="56">
        <v>0</v>
      </c>
      <c r="H402" s="12">
        <f>SUM(H403+H407)</f>
        <v>35</v>
      </c>
      <c r="I402" s="56">
        <v>0</v>
      </c>
      <c r="J402" s="56">
        <v>0</v>
      </c>
      <c r="K402" s="56">
        <v>0</v>
      </c>
    </row>
    <row r="403" spans="1:11" ht="15.5" thickTop="1" thickBot="1" x14ac:dyDescent="0.4">
      <c r="A403" s="176"/>
      <c r="B403" s="177"/>
      <c r="C403" s="178" t="s">
        <v>89</v>
      </c>
      <c r="D403" s="254">
        <v>41</v>
      </c>
      <c r="E403" s="180">
        <v>0</v>
      </c>
      <c r="F403" s="180">
        <v>0</v>
      </c>
      <c r="G403" s="181">
        <v>0</v>
      </c>
      <c r="H403" s="180">
        <v>15</v>
      </c>
      <c r="I403" s="181">
        <v>0</v>
      </c>
      <c r="J403" s="181">
        <v>0</v>
      </c>
      <c r="K403" s="181">
        <v>0</v>
      </c>
    </row>
    <row r="404" spans="1:11" ht="15.5" thickTop="1" thickBot="1" x14ac:dyDescent="0.4">
      <c r="A404" s="61"/>
      <c r="B404" s="85"/>
      <c r="C404" s="182" t="s">
        <v>93</v>
      </c>
      <c r="D404" s="255">
        <v>41</v>
      </c>
      <c r="E404" s="63">
        <v>0</v>
      </c>
      <c r="F404" s="63">
        <v>0</v>
      </c>
      <c r="G404" s="64">
        <v>0</v>
      </c>
      <c r="H404" s="63">
        <v>5</v>
      </c>
      <c r="I404" s="64">
        <v>0</v>
      </c>
      <c r="J404" s="64">
        <v>0</v>
      </c>
      <c r="K404" s="65">
        <v>0</v>
      </c>
    </row>
    <row r="405" spans="1:11" ht="15.5" thickTop="1" thickBot="1" x14ac:dyDescent="0.4">
      <c r="A405" s="61"/>
      <c r="B405" s="85"/>
      <c r="C405" s="253" t="s">
        <v>324</v>
      </c>
      <c r="D405" s="256">
        <v>41</v>
      </c>
      <c r="E405" s="224">
        <v>0</v>
      </c>
      <c r="F405" s="63">
        <v>0</v>
      </c>
      <c r="G405" s="64">
        <v>0</v>
      </c>
      <c r="H405" s="63">
        <v>5</v>
      </c>
      <c r="I405" s="64">
        <v>0</v>
      </c>
      <c r="J405" s="64">
        <v>0</v>
      </c>
      <c r="K405" s="65">
        <v>0</v>
      </c>
    </row>
    <row r="406" spans="1:11" ht="15.5" thickTop="1" thickBot="1" x14ac:dyDescent="0.4">
      <c r="A406" s="61"/>
      <c r="B406" s="85"/>
      <c r="C406" s="182" t="s">
        <v>325</v>
      </c>
      <c r="D406" s="256">
        <v>41</v>
      </c>
      <c r="E406" s="224">
        <v>0</v>
      </c>
      <c r="F406" s="63">
        <v>0</v>
      </c>
      <c r="G406" s="64">
        <v>0</v>
      </c>
      <c r="H406" s="63">
        <v>5</v>
      </c>
      <c r="I406" s="64">
        <v>0</v>
      </c>
      <c r="J406" s="64">
        <v>0</v>
      </c>
      <c r="K406" s="65">
        <v>0</v>
      </c>
    </row>
    <row r="407" spans="1:11" ht="15.5" thickTop="1" thickBot="1" x14ac:dyDescent="0.4">
      <c r="A407" s="57"/>
      <c r="B407" s="57"/>
      <c r="C407" s="58" t="s">
        <v>141</v>
      </c>
      <c r="D407" s="217">
        <v>41</v>
      </c>
      <c r="E407" s="59">
        <v>5553.22</v>
      </c>
      <c r="F407" s="59">
        <v>4559.0600000000004</v>
      </c>
      <c r="G407" s="60">
        <v>0</v>
      </c>
      <c r="H407" s="59">
        <v>20</v>
      </c>
      <c r="I407" s="60">
        <v>0</v>
      </c>
      <c r="J407" s="60">
        <v>0</v>
      </c>
      <c r="K407" s="60">
        <v>0</v>
      </c>
    </row>
    <row r="408" spans="1:11" ht="15.5" thickTop="1" thickBot="1" x14ac:dyDescent="0.4">
      <c r="A408" s="40"/>
      <c r="B408" s="94"/>
      <c r="C408" s="39" t="s">
        <v>145</v>
      </c>
      <c r="D408" s="258">
        <v>41</v>
      </c>
      <c r="E408" s="39">
        <v>5553.22</v>
      </c>
      <c r="F408" s="39">
        <v>4559.0600000000004</v>
      </c>
      <c r="G408" s="68">
        <v>0</v>
      </c>
      <c r="H408" s="21">
        <v>0</v>
      </c>
      <c r="I408" s="68">
        <v>0</v>
      </c>
      <c r="J408" s="68">
        <v>0</v>
      </c>
      <c r="K408" s="68">
        <v>0</v>
      </c>
    </row>
    <row r="409" spans="1:11" ht="15.5" thickTop="1" thickBot="1" x14ac:dyDescent="0.4">
      <c r="A409" s="40"/>
      <c r="B409" s="96"/>
      <c r="C409" s="97" t="s">
        <v>145</v>
      </c>
      <c r="D409" s="259">
        <v>52</v>
      </c>
      <c r="E409" s="257">
        <v>0</v>
      </c>
      <c r="F409" s="21">
        <v>0</v>
      </c>
      <c r="G409" s="68">
        <v>0</v>
      </c>
      <c r="H409" s="21">
        <v>0</v>
      </c>
      <c r="I409" s="68">
        <v>0</v>
      </c>
      <c r="J409" s="68">
        <v>0</v>
      </c>
      <c r="K409" s="68">
        <v>0</v>
      </c>
    </row>
    <row r="410" spans="1:11" ht="15.5" thickTop="1" thickBot="1" x14ac:dyDescent="0.4">
      <c r="A410" s="40"/>
      <c r="B410" s="96"/>
      <c r="C410" s="97" t="s">
        <v>326</v>
      </c>
      <c r="D410" s="259">
        <v>41</v>
      </c>
      <c r="E410" s="257">
        <v>0</v>
      </c>
      <c r="F410" s="21">
        <v>0</v>
      </c>
      <c r="G410" s="68">
        <v>0</v>
      </c>
      <c r="H410" s="21">
        <v>20</v>
      </c>
      <c r="I410" s="68">
        <v>0</v>
      </c>
      <c r="J410" s="68">
        <v>0</v>
      </c>
      <c r="K410" s="68">
        <v>0</v>
      </c>
    </row>
    <row r="411" spans="1:11" ht="15.5" thickTop="1" thickBot="1" x14ac:dyDescent="0.4">
      <c r="A411" s="54" t="s">
        <v>236</v>
      </c>
      <c r="B411" s="55"/>
      <c r="C411" s="283" t="s">
        <v>237</v>
      </c>
      <c r="D411" s="287"/>
      <c r="E411" s="12">
        <v>0</v>
      </c>
      <c r="F411" s="12">
        <v>0</v>
      </c>
      <c r="G411" s="56">
        <v>4140</v>
      </c>
      <c r="H411" s="12">
        <f>SUM(H412+H414)</f>
        <v>4140</v>
      </c>
      <c r="I411" s="56">
        <v>2640</v>
      </c>
      <c r="J411" s="56">
        <v>2640</v>
      </c>
      <c r="K411" s="56">
        <v>2640</v>
      </c>
    </row>
    <row r="412" spans="1:11" ht="15.5" thickTop="1" thickBot="1" x14ac:dyDescent="0.4">
      <c r="A412" s="57"/>
      <c r="B412" s="57"/>
      <c r="C412" s="58" t="s">
        <v>116</v>
      </c>
      <c r="D412" s="88" t="s">
        <v>56</v>
      </c>
      <c r="E412" s="59">
        <v>0</v>
      </c>
      <c r="F412" s="59">
        <v>0</v>
      </c>
      <c r="G412" s="60">
        <v>1500</v>
      </c>
      <c r="H412" s="59">
        <v>1500</v>
      </c>
      <c r="I412" s="60">
        <v>0</v>
      </c>
      <c r="J412" s="60">
        <v>0</v>
      </c>
      <c r="K412" s="60">
        <v>0</v>
      </c>
    </row>
    <row r="413" spans="1:11" ht="15.5" thickTop="1" thickBot="1" x14ac:dyDescent="0.4">
      <c r="A413" s="40"/>
      <c r="B413" s="94"/>
      <c r="C413" s="39" t="s">
        <v>121</v>
      </c>
      <c r="D413" s="41" t="s">
        <v>56</v>
      </c>
      <c r="E413" s="21">
        <v>0</v>
      </c>
      <c r="F413" s="21">
        <v>0</v>
      </c>
      <c r="G413" s="68">
        <v>1500</v>
      </c>
      <c r="H413" s="21">
        <v>1500</v>
      </c>
      <c r="I413" s="68">
        <v>0</v>
      </c>
      <c r="J413" s="68">
        <v>0</v>
      </c>
      <c r="K413" s="68">
        <v>0</v>
      </c>
    </row>
    <row r="414" spans="1:11" ht="15.5" thickTop="1" thickBot="1" x14ac:dyDescent="0.4">
      <c r="A414" s="57"/>
      <c r="B414" s="57"/>
      <c r="C414" s="58" t="s">
        <v>141</v>
      </c>
      <c r="D414" s="57">
        <v>41</v>
      </c>
      <c r="E414" s="59">
        <v>0</v>
      </c>
      <c r="F414" s="59">
        <v>0</v>
      </c>
      <c r="G414" s="60">
        <v>2640</v>
      </c>
      <c r="H414" s="59">
        <v>2640</v>
      </c>
      <c r="I414" s="60">
        <v>2640</v>
      </c>
      <c r="J414" s="60">
        <v>2640</v>
      </c>
      <c r="K414" s="60">
        <v>2640</v>
      </c>
    </row>
    <row r="415" spans="1:11" ht="15.5" thickTop="1" thickBot="1" x14ac:dyDescent="0.4">
      <c r="A415" s="40"/>
      <c r="B415" s="94"/>
      <c r="C415" s="39" t="s">
        <v>145</v>
      </c>
      <c r="D415" s="95">
        <v>41</v>
      </c>
      <c r="E415" s="21">
        <v>0</v>
      </c>
      <c r="F415" s="21">
        <v>0</v>
      </c>
      <c r="G415" s="68">
        <v>2640</v>
      </c>
      <c r="H415" s="21">
        <v>2640</v>
      </c>
      <c r="I415" s="68">
        <v>2640</v>
      </c>
      <c r="J415" s="68">
        <v>2640</v>
      </c>
      <c r="K415" s="68">
        <v>2640</v>
      </c>
    </row>
    <row r="416" spans="1:11" ht="15.5" thickTop="1" thickBot="1" x14ac:dyDescent="0.4">
      <c r="A416" s="54" t="s">
        <v>238</v>
      </c>
      <c r="B416" s="55"/>
      <c r="C416" s="283" t="s">
        <v>239</v>
      </c>
      <c r="D416" s="284"/>
      <c r="E416" s="12">
        <v>1744.94</v>
      </c>
      <c r="F416" s="12">
        <v>0</v>
      </c>
      <c r="G416" s="56">
        <v>0</v>
      </c>
      <c r="H416" s="12">
        <v>0</v>
      </c>
      <c r="I416" s="56">
        <v>0</v>
      </c>
      <c r="J416" s="56">
        <v>0</v>
      </c>
      <c r="K416" s="56">
        <v>0</v>
      </c>
    </row>
    <row r="417" spans="1:11" ht="15.5" thickTop="1" thickBot="1" x14ac:dyDescent="0.4">
      <c r="A417" s="57"/>
      <c r="B417" s="57"/>
      <c r="C417" s="58" t="s">
        <v>163</v>
      </c>
      <c r="D417" s="88" t="s">
        <v>56</v>
      </c>
      <c r="E417" s="59">
        <v>1744.94</v>
      </c>
      <c r="F417" s="59">
        <v>0</v>
      </c>
      <c r="G417" s="60">
        <v>0</v>
      </c>
      <c r="H417" s="59">
        <v>0</v>
      </c>
      <c r="I417" s="60">
        <v>0</v>
      </c>
      <c r="J417" s="60">
        <v>0</v>
      </c>
      <c r="K417" s="60">
        <v>0</v>
      </c>
    </row>
    <row r="418" spans="1:11" ht="16.5" thickTop="1" thickBot="1" x14ac:dyDescent="0.4">
      <c r="A418" s="110"/>
      <c r="B418" s="110"/>
      <c r="C418" s="110" t="s">
        <v>240</v>
      </c>
      <c r="D418" s="111" t="s">
        <v>56</v>
      </c>
      <c r="E418" s="112">
        <v>1700</v>
      </c>
      <c r="F418" s="112">
        <v>0</v>
      </c>
      <c r="G418" s="112">
        <v>0</v>
      </c>
      <c r="H418" s="112">
        <v>0</v>
      </c>
      <c r="I418" s="112">
        <v>0</v>
      </c>
      <c r="J418" s="110">
        <v>0</v>
      </c>
      <c r="K418" s="110">
        <v>0</v>
      </c>
    </row>
    <row r="419" spans="1:11" ht="16.5" thickTop="1" thickBot="1" x14ac:dyDescent="0.4">
      <c r="A419" s="110"/>
      <c r="B419" s="110"/>
      <c r="C419" s="110" t="s">
        <v>240</v>
      </c>
      <c r="D419" s="113">
        <v>41</v>
      </c>
      <c r="E419" s="110">
        <v>44.94</v>
      </c>
      <c r="F419" s="112">
        <v>0</v>
      </c>
      <c r="G419" s="112">
        <v>0</v>
      </c>
      <c r="H419" s="112">
        <v>0</v>
      </c>
      <c r="I419" s="112">
        <v>0</v>
      </c>
      <c r="J419" s="110">
        <v>0</v>
      </c>
      <c r="K419" s="110">
        <v>0</v>
      </c>
    </row>
    <row r="420" spans="1:11" ht="16.5" thickTop="1" thickBot="1" x14ac:dyDescent="0.4">
      <c r="A420" s="110"/>
      <c r="B420" s="110"/>
      <c r="C420" s="110"/>
      <c r="D420" s="113"/>
      <c r="E420" s="110"/>
      <c r="F420" s="110"/>
      <c r="G420" s="110"/>
      <c r="H420" s="110"/>
      <c r="I420" s="110"/>
      <c r="J420" s="110"/>
      <c r="K420" s="110"/>
    </row>
    <row r="421" spans="1:11" ht="16.5" thickTop="1" thickBot="1" x14ac:dyDescent="0.4">
      <c r="A421" s="110"/>
      <c r="B421" s="110"/>
      <c r="C421" s="110"/>
      <c r="D421" s="113"/>
      <c r="E421" s="110"/>
      <c r="F421" s="110"/>
      <c r="G421" s="110"/>
      <c r="H421" s="110"/>
      <c r="I421" s="110"/>
      <c r="J421" s="110"/>
      <c r="K421" s="110"/>
    </row>
    <row r="422" spans="1:11" ht="15" thickTop="1" x14ac:dyDescent="0.35"/>
  </sheetData>
  <mergeCells count="19">
    <mergeCell ref="C416:D416"/>
    <mergeCell ref="C339:D339"/>
    <mergeCell ref="C368:D368"/>
    <mergeCell ref="C376:D376"/>
    <mergeCell ref="C393:D393"/>
    <mergeCell ref="C402:D402"/>
    <mergeCell ref="C411:D411"/>
    <mergeCell ref="C315:D315"/>
    <mergeCell ref="C6:D6"/>
    <mergeCell ref="C99:D99"/>
    <mergeCell ref="C122:D122"/>
    <mergeCell ref="C155:D155"/>
    <mergeCell ref="C162:D162"/>
    <mergeCell ref="C179:D179"/>
    <mergeCell ref="C218:D218"/>
    <mergeCell ref="C230:D230"/>
    <mergeCell ref="C239:D239"/>
    <mergeCell ref="C242:D242"/>
    <mergeCell ref="C273:D273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F304-F101-47E1-87C6-03438E30D48C}">
  <sheetPr>
    <pageSetUpPr fitToPage="1"/>
  </sheetPr>
  <dimension ref="A1:J22"/>
  <sheetViews>
    <sheetView topLeftCell="A7" zoomScaleNormal="100" workbookViewId="0">
      <selection activeCell="G7" sqref="G7"/>
    </sheetView>
  </sheetViews>
  <sheetFormatPr defaultRowHeight="14.5" x14ac:dyDescent="0.35"/>
  <cols>
    <col min="1" max="1" width="53" customWidth="1"/>
    <col min="3" max="4" width="11.54296875" customWidth="1"/>
    <col min="5" max="5" width="15.1796875" customWidth="1"/>
    <col min="6" max="6" width="11.54296875" customWidth="1"/>
    <col min="7" max="7" width="12.453125" customWidth="1"/>
    <col min="8" max="8" width="14.1796875" customWidth="1"/>
    <col min="9" max="9" width="10.54296875" customWidth="1"/>
  </cols>
  <sheetData>
    <row r="1" spans="1:10" ht="31" x14ac:dyDescent="0.7">
      <c r="B1" s="114" t="s">
        <v>256</v>
      </c>
      <c r="C1" s="115"/>
      <c r="D1" s="115"/>
      <c r="E1" s="115"/>
      <c r="F1" s="115"/>
      <c r="G1" s="115"/>
    </row>
    <row r="2" spans="1:10" x14ac:dyDescent="0.35">
      <c r="B2" s="4"/>
    </row>
    <row r="3" spans="1:10" x14ac:dyDescent="0.35">
      <c r="B3" s="4"/>
    </row>
    <row r="4" spans="1:10" ht="15" thickBot="1" x14ac:dyDescent="0.4">
      <c r="B4" s="4"/>
    </row>
    <row r="5" spans="1:10" ht="43.5" thickTop="1" thickBot="1" x14ac:dyDescent="0.4">
      <c r="A5" s="116" t="s">
        <v>0</v>
      </c>
      <c r="B5" s="116" t="s">
        <v>1</v>
      </c>
      <c r="C5" s="117" t="s">
        <v>2</v>
      </c>
      <c r="D5" s="117" t="s">
        <v>77</v>
      </c>
      <c r="E5" s="117" t="s">
        <v>78</v>
      </c>
      <c r="F5" s="117" t="s">
        <v>79</v>
      </c>
      <c r="G5" s="117" t="s">
        <v>3</v>
      </c>
      <c r="H5" s="117" t="s">
        <v>4</v>
      </c>
      <c r="I5" s="117" t="s">
        <v>80</v>
      </c>
    </row>
    <row r="6" spans="1:10" ht="15.5" thickTop="1" thickBot="1" x14ac:dyDescent="0.4">
      <c r="A6" s="10" t="s">
        <v>244</v>
      </c>
      <c r="B6" s="11"/>
      <c r="C6" s="12">
        <v>0</v>
      </c>
      <c r="D6" s="170">
        <v>0</v>
      </c>
      <c r="E6" s="12">
        <v>18000</v>
      </c>
      <c r="F6" s="12">
        <v>18000</v>
      </c>
      <c r="G6" s="12">
        <v>18000</v>
      </c>
      <c r="H6" s="12">
        <v>0</v>
      </c>
      <c r="I6" s="12">
        <v>0</v>
      </c>
      <c r="J6" s="4"/>
    </row>
    <row r="7" spans="1:10" ht="15.5" thickTop="1" thickBot="1" x14ac:dyDescent="0.4">
      <c r="A7" s="22" t="s">
        <v>245</v>
      </c>
      <c r="B7" s="17">
        <v>41</v>
      </c>
      <c r="C7" s="18">
        <v>0</v>
      </c>
      <c r="D7" s="171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4"/>
    </row>
    <row r="8" spans="1:10" ht="15.5" thickTop="1" thickBot="1" x14ac:dyDescent="0.4">
      <c r="A8" s="39" t="s">
        <v>246</v>
      </c>
      <c r="B8" s="20">
        <v>41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10" ht="15.5" thickTop="1" thickBot="1" x14ac:dyDescent="0.4">
      <c r="A9" s="16" t="s">
        <v>247</v>
      </c>
      <c r="B9" s="17"/>
      <c r="C9" s="118">
        <v>0</v>
      </c>
      <c r="D9" s="172">
        <v>0</v>
      </c>
      <c r="E9" s="118">
        <v>18000</v>
      </c>
      <c r="F9" s="118">
        <v>18000</v>
      </c>
      <c r="G9" s="18">
        <v>18000</v>
      </c>
      <c r="H9" s="18">
        <v>0</v>
      </c>
      <c r="I9" s="18">
        <v>0</v>
      </c>
    </row>
    <row r="10" spans="1:10" ht="15.5" thickTop="1" thickBot="1" x14ac:dyDescent="0.4">
      <c r="A10" s="39" t="s">
        <v>248</v>
      </c>
      <c r="B10" s="41" t="s">
        <v>56</v>
      </c>
      <c r="C10" s="21">
        <v>0</v>
      </c>
      <c r="D10" s="21">
        <v>0</v>
      </c>
      <c r="E10" s="21">
        <v>18000</v>
      </c>
      <c r="F10" s="21">
        <v>18000</v>
      </c>
      <c r="G10" s="21">
        <v>18000</v>
      </c>
      <c r="H10" s="21">
        <v>0</v>
      </c>
      <c r="I10" s="21">
        <v>0</v>
      </c>
    </row>
    <row r="11" spans="1:10" ht="15.5" thickTop="1" thickBot="1" x14ac:dyDescent="0.4">
      <c r="A11" s="10" t="s">
        <v>72</v>
      </c>
      <c r="B11" s="11"/>
      <c r="C11" s="12">
        <v>3927.44</v>
      </c>
      <c r="D11" s="12">
        <v>8714.02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4"/>
    </row>
    <row r="12" spans="1:10" ht="15.5" thickTop="1" thickBot="1" x14ac:dyDescent="0.4">
      <c r="A12" s="16" t="s">
        <v>249</v>
      </c>
      <c r="B12" s="119">
        <v>46</v>
      </c>
      <c r="C12" s="18">
        <v>3927.44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4"/>
    </row>
    <row r="13" spans="1:10" ht="15.5" thickTop="1" thickBot="1" x14ac:dyDescent="0.4">
      <c r="A13" s="39" t="s">
        <v>250</v>
      </c>
      <c r="B13" s="41">
        <v>46</v>
      </c>
      <c r="C13" s="21">
        <v>3927.44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4"/>
    </row>
    <row r="14" spans="1:10" ht="15.5" thickTop="1" thickBot="1" x14ac:dyDescent="0.4">
      <c r="A14" s="16" t="s">
        <v>251</v>
      </c>
      <c r="B14" s="119">
        <v>71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4"/>
    </row>
    <row r="15" spans="1:10" ht="15.5" thickTop="1" thickBot="1" x14ac:dyDescent="0.4">
      <c r="A15" s="39" t="s">
        <v>252</v>
      </c>
      <c r="B15" s="41">
        <v>71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</row>
    <row r="16" spans="1:10" ht="15.5" thickTop="1" thickBot="1" x14ac:dyDescent="0.4">
      <c r="A16" s="16" t="s">
        <v>253</v>
      </c>
      <c r="B16" s="119">
        <v>52</v>
      </c>
      <c r="C16" s="18">
        <v>0</v>
      </c>
      <c r="D16" s="18">
        <v>8714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4"/>
    </row>
    <row r="17" spans="1:10" ht="15.5" thickTop="1" thickBot="1" x14ac:dyDescent="0.4">
      <c r="A17" s="62" t="s">
        <v>254</v>
      </c>
      <c r="B17" s="66">
        <v>52</v>
      </c>
      <c r="C17" s="63">
        <v>0</v>
      </c>
      <c r="D17" s="63">
        <v>4820.0200000000004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4"/>
    </row>
    <row r="18" spans="1:10" ht="15.5" thickTop="1" thickBot="1" x14ac:dyDescent="0.4">
      <c r="A18" s="39" t="s">
        <v>255</v>
      </c>
      <c r="B18" s="41">
        <v>52</v>
      </c>
      <c r="C18" s="23">
        <v>0</v>
      </c>
      <c r="D18" s="23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</row>
    <row r="19" spans="1:10" ht="15.5" thickTop="1" thickBot="1" x14ac:dyDescent="0.4">
      <c r="A19" s="39" t="s">
        <v>291</v>
      </c>
      <c r="B19" s="41">
        <v>20</v>
      </c>
      <c r="C19" s="23">
        <v>0</v>
      </c>
      <c r="D19" s="21">
        <v>3894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</row>
    <row r="20" spans="1:10" ht="15.5" thickTop="1" thickBot="1" x14ac:dyDescent="0.4">
      <c r="A20" s="19"/>
      <c r="B20" s="20"/>
      <c r="C20" s="23"/>
      <c r="D20" s="23"/>
      <c r="E20" s="23"/>
      <c r="F20" s="23"/>
      <c r="G20" s="23"/>
      <c r="H20" s="23"/>
      <c r="I20" s="23"/>
    </row>
    <row r="21" spans="1:10" ht="15" thickTop="1" x14ac:dyDescent="0.35">
      <c r="B21" s="4"/>
      <c r="C21" s="4"/>
      <c r="D21" s="4"/>
    </row>
    <row r="22" spans="1:10" x14ac:dyDescent="0.35">
      <c r="B22" s="4"/>
    </row>
  </sheetData>
  <pageMargins left="0.7" right="0.7" top="0.75" bottom="0.75" header="0.3" footer="0.3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2C91-6AAC-489B-8709-E9A8E93C587E}">
  <sheetPr>
    <pageSetUpPr fitToPage="1"/>
  </sheetPr>
  <dimension ref="A1:L32"/>
  <sheetViews>
    <sheetView topLeftCell="A9" zoomScale="80" zoomScaleNormal="80" workbookViewId="0">
      <selection activeCell="K31" sqref="K31"/>
    </sheetView>
  </sheetViews>
  <sheetFormatPr defaultRowHeight="14.5" x14ac:dyDescent="0.35"/>
  <cols>
    <col min="1" max="1" width="24" customWidth="1"/>
    <col min="2" max="2" width="12.26953125" customWidth="1"/>
    <col min="3" max="3" width="53.7265625" customWidth="1"/>
    <col min="4" max="4" width="15.453125" customWidth="1"/>
    <col min="5" max="7" width="12.1796875" customWidth="1"/>
    <col min="8" max="8" width="12.453125" customWidth="1"/>
    <col min="9" max="9" width="10.26953125" customWidth="1"/>
    <col min="10" max="10" width="12.1796875" customWidth="1"/>
    <col min="11" max="11" width="12.26953125" customWidth="1"/>
  </cols>
  <sheetData>
    <row r="1" spans="1:12" ht="28" x14ac:dyDescent="0.6">
      <c r="A1" s="1" t="s">
        <v>275</v>
      </c>
      <c r="B1" s="2"/>
      <c r="C1" s="7"/>
      <c r="D1" s="3"/>
      <c r="E1" s="5"/>
      <c r="F1" s="5"/>
    </row>
    <row r="2" spans="1:12" ht="15" thickBot="1" x14ac:dyDescent="0.4">
      <c r="D2" s="4"/>
    </row>
    <row r="3" spans="1:12" ht="43.5" thickTop="1" thickBot="1" x14ac:dyDescent="0.4">
      <c r="A3" s="120" t="s">
        <v>81</v>
      </c>
      <c r="B3" s="120"/>
      <c r="C3" s="120" t="s">
        <v>257</v>
      </c>
      <c r="D3" s="120" t="s">
        <v>1</v>
      </c>
      <c r="E3" s="121" t="s">
        <v>83</v>
      </c>
      <c r="F3" s="121" t="s">
        <v>242</v>
      </c>
      <c r="G3" s="121" t="s">
        <v>78</v>
      </c>
      <c r="H3" s="121" t="s">
        <v>79</v>
      </c>
      <c r="I3" s="121" t="s">
        <v>3</v>
      </c>
      <c r="J3" s="121" t="s">
        <v>4</v>
      </c>
      <c r="K3" s="121" t="s">
        <v>80</v>
      </c>
    </row>
    <row r="4" spans="1:12" ht="15.5" thickTop="1" thickBot="1" x14ac:dyDescent="0.4">
      <c r="A4" s="122"/>
      <c r="B4" s="123"/>
      <c r="C4" s="123" t="s">
        <v>258</v>
      </c>
      <c r="D4" s="124"/>
      <c r="E4" s="125">
        <v>0</v>
      </c>
      <c r="F4" s="125">
        <v>763.4</v>
      </c>
      <c r="G4" s="126">
        <v>18000</v>
      </c>
      <c r="H4" s="126">
        <v>18000</v>
      </c>
      <c r="I4" s="126">
        <v>20000</v>
      </c>
      <c r="J4" s="126">
        <v>0</v>
      </c>
      <c r="K4" s="126">
        <v>0</v>
      </c>
    </row>
    <row r="5" spans="1:12" ht="15.5" thickTop="1" thickBot="1" x14ac:dyDescent="0.4">
      <c r="A5" s="54" t="s">
        <v>259</v>
      </c>
      <c r="B5" s="55"/>
      <c r="C5" s="283" t="s">
        <v>260</v>
      </c>
      <c r="D5" s="284"/>
      <c r="E5" s="12">
        <v>0</v>
      </c>
      <c r="F5" s="12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</row>
    <row r="6" spans="1:12" ht="15.5" thickTop="1" thickBot="1" x14ac:dyDescent="0.4">
      <c r="A6" s="57"/>
      <c r="B6" s="57"/>
      <c r="C6" s="58" t="s">
        <v>261</v>
      </c>
      <c r="D6" s="57"/>
      <c r="E6" s="59">
        <v>0</v>
      </c>
      <c r="F6" s="59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</row>
    <row r="7" spans="1:12" ht="15.5" thickTop="1" thickBot="1" x14ac:dyDescent="0.4">
      <c r="A7" s="73"/>
      <c r="B7" s="91"/>
      <c r="C7" s="103" t="s">
        <v>262</v>
      </c>
      <c r="D7" s="83">
        <v>111</v>
      </c>
      <c r="E7" s="127">
        <v>0</v>
      </c>
      <c r="F7" s="127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9"/>
    </row>
    <row r="8" spans="1:12" ht="15.5" thickTop="1" thickBot="1" x14ac:dyDescent="0.4">
      <c r="A8" s="73"/>
      <c r="B8" s="91"/>
      <c r="C8" s="103" t="s">
        <v>262</v>
      </c>
      <c r="D8" s="83">
        <v>52</v>
      </c>
      <c r="E8" s="127">
        <v>0</v>
      </c>
      <c r="F8" s="127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9"/>
    </row>
    <row r="9" spans="1:12" ht="15.5" thickTop="1" thickBot="1" x14ac:dyDescent="0.4">
      <c r="A9" s="54" t="s">
        <v>203</v>
      </c>
      <c r="B9" s="55"/>
      <c r="C9" s="283" t="s">
        <v>263</v>
      </c>
      <c r="D9" s="284"/>
      <c r="E9" s="12">
        <v>0</v>
      </c>
      <c r="F9" s="12">
        <v>763.4</v>
      </c>
      <c r="G9" s="56">
        <v>18000</v>
      </c>
      <c r="H9" s="56">
        <v>18000</v>
      </c>
      <c r="I9" s="56">
        <v>18000</v>
      </c>
      <c r="J9" s="56">
        <v>0</v>
      </c>
      <c r="K9" s="56">
        <v>0</v>
      </c>
      <c r="L9" s="129"/>
    </row>
    <row r="10" spans="1:12" ht="15.5" thickTop="1" thickBot="1" x14ac:dyDescent="0.4">
      <c r="A10" s="57"/>
      <c r="B10" s="57"/>
      <c r="C10" s="58" t="s">
        <v>264</v>
      </c>
      <c r="D10" s="57">
        <v>41</v>
      </c>
      <c r="E10" s="59">
        <v>0</v>
      </c>
      <c r="F10" s="59">
        <v>763.4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2" ht="15.5" thickTop="1" thickBot="1" x14ac:dyDescent="0.4">
      <c r="A11" s="73"/>
      <c r="B11" s="91"/>
      <c r="C11" s="103" t="s">
        <v>265</v>
      </c>
      <c r="D11" s="104">
        <v>41</v>
      </c>
      <c r="E11" s="127">
        <v>0</v>
      </c>
      <c r="F11" s="127">
        <v>763.4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9"/>
    </row>
    <row r="12" spans="1:12" ht="15.5" thickTop="1" thickBot="1" x14ac:dyDescent="0.4">
      <c r="A12" s="57"/>
      <c r="B12" s="57"/>
      <c r="C12" s="58" t="s">
        <v>261</v>
      </c>
      <c r="D12" s="57"/>
      <c r="E12" s="59">
        <v>0</v>
      </c>
      <c r="F12" s="59">
        <v>0</v>
      </c>
      <c r="G12" s="60">
        <v>18000</v>
      </c>
      <c r="H12" s="60">
        <v>18000</v>
      </c>
      <c r="I12" s="60">
        <v>18000</v>
      </c>
      <c r="J12" s="60">
        <v>0</v>
      </c>
      <c r="K12" s="60">
        <v>0</v>
      </c>
      <c r="L12" s="129"/>
    </row>
    <row r="13" spans="1:12" ht="15.5" thickTop="1" thickBot="1" x14ac:dyDescent="0.4">
      <c r="A13" s="73"/>
      <c r="B13" s="91"/>
      <c r="C13" s="103" t="s">
        <v>266</v>
      </c>
      <c r="D13" s="73" t="s">
        <v>56</v>
      </c>
      <c r="E13" s="127">
        <v>0</v>
      </c>
      <c r="F13" s="127">
        <v>0</v>
      </c>
      <c r="G13" s="128">
        <v>18000</v>
      </c>
      <c r="H13" s="128">
        <v>18000</v>
      </c>
      <c r="I13" s="128">
        <v>18000</v>
      </c>
      <c r="J13" s="128">
        <v>0</v>
      </c>
      <c r="K13" s="128">
        <v>0</v>
      </c>
      <c r="L13" s="129"/>
    </row>
    <row r="14" spans="1:12" ht="15.5" thickTop="1" thickBot="1" x14ac:dyDescent="0.4">
      <c r="A14" s="54" t="s">
        <v>209</v>
      </c>
      <c r="B14" s="55"/>
      <c r="C14" s="283" t="s">
        <v>267</v>
      </c>
      <c r="D14" s="284"/>
      <c r="E14" s="12">
        <v>0</v>
      </c>
      <c r="F14" s="12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2" ht="15.5" thickTop="1" thickBot="1" x14ac:dyDescent="0.4">
      <c r="A15" s="57"/>
      <c r="B15" s="57"/>
      <c r="C15" s="58" t="s">
        <v>261</v>
      </c>
      <c r="D15" s="57"/>
      <c r="E15" s="59">
        <v>0</v>
      </c>
      <c r="F15" s="59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2" ht="15.5" thickTop="1" thickBot="1" x14ac:dyDescent="0.4">
      <c r="A16" s="73"/>
      <c r="B16" s="91"/>
      <c r="C16" s="103" t="s">
        <v>262</v>
      </c>
      <c r="D16" s="73">
        <v>111</v>
      </c>
      <c r="E16" s="76">
        <v>0</v>
      </c>
      <c r="F16" s="76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129"/>
    </row>
    <row r="17" spans="1:12" ht="15.5" thickTop="1" thickBot="1" x14ac:dyDescent="0.4">
      <c r="A17" s="73"/>
      <c r="B17" s="91"/>
      <c r="C17" s="103" t="s">
        <v>262</v>
      </c>
      <c r="D17" s="73">
        <v>41</v>
      </c>
      <c r="E17" s="76">
        <v>0</v>
      </c>
      <c r="F17" s="76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129"/>
    </row>
    <row r="18" spans="1:12" ht="15.5" thickTop="1" thickBot="1" x14ac:dyDescent="0.4">
      <c r="A18" s="267" t="s">
        <v>226</v>
      </c>
      <c r="B18" s="268"/>
      <c r="C18" s="278" t="s">
        <v>335</v>
      </c>
      <c r="D18" s="269">
        <v>41</v>
      </c>
      <c r="E18" s="275">
        <v>0</v>
      </c>
      <c r="F18" s="275">
        <v>0</v>
      </c>
      <c r="G18" s="274">
        <v>0</v>
      </c>
      <c r="H18" s="274">
        <v>0</v>
      </c>
      <c r="I18" s="274">
        <v>2000</v>
      </c>
      <c r="J18" s="270">
        <v>0</v>
      </c>
      <c r="K18" s="270">
        <v>0</v>
      </c>
      <c r="L18" s="129"/>
    </row>
    <row r="19" spans="1:12" ht="15.5" thickTop="1" thickBot="1" x14ac:dyDescent="0.4">
      <c r="A19" s="271"/>
      <c r="B19" s="187"/>
      <c r="C19" s="272" t="s">
        <v>261</v>
      </c>
      <c r="D19" s="17"/>
      <c r="E19" s="118">
        <v>0</v>
      </c>
      <c r="F19" s="118">
        <v>0</v>
      </c>
      <c r="G19" s="175">
        <v>0</v>
      </c>
      <c r="H19" s="175">
        <v>0</v>
      </c>
      <c r="I19" s="213">
        <v>2000</v>
      </c>
      <c r="J19" s="175">
        <v>0</v>
      </c>
      <c r="K19" s="175">
        <v>0</v>
      </c>
      <c r="L19" s="129"/>
    </row>
    <row r="20" spans="1:12" ht="15.5" thickTop="1" thickBot="1" x14ac:dyDescent="0.4">
      <c r="A20" s="273"/>
      <c r="B20" s="85"/>
      <c r="C20" s="182" t="s">
        <v>338</v>
      </c>
      <c r="D20" s="61">
        <v>41</v>
      </c>
      <c r="E20" s="63">
        <v>0</v>
      </c>
      <c r="F20" s="63">
        <v>0</v>
      </c>
      <c r="G20" s="64">
        <v>0</v>
      </c>
      <c r="H20" s="64">
        <v>0</v>
      </c>
      <c r="I20" s="64">
        <v>2000</v>
      </c>
      <c r="J20" s="64">
        <v>0</v>
      </c>
      <c r="K20" s="64">
        <v>0</v>
      </c>
      <c r="L20" s="129"/>
    </row>
    <row r="21" spans="1:12" ht="15.5" thickTop="1" thickBot="1" x14ac:dyDescent="0.4">
      <c r="A21" s="130"/>
      <c r="B21" s="130"/>
      <c r="C21" s="131" t="s">
        <v>268</v>
      </c>
      <c r="D21" s="130"/>
      <c r="E21" s="132">
        <v>1661</v>
      </c>
      <c r="F21" s="132">
        <v>1939</v>
      </c>
      <c r="G21" s="133">
        <v>2400</v>
      </c>
      <c r="H21" s="133">
        <v>2400</v>
      </c>
      <c r="I21" s="133">
        <v>2400</v>
      </c>
      <c r="J21" s="133">
        <v>2400</v>
      </c>
      <c r="K21" s="133">
        <v>3375</v>
      </c>
    </row>
    <row r="22" spans="1:12" ht="15.5" thickTop="1" thickBot="1" x14ac:dyDescent="0.4">
      <c r="A22" s="54" t="s">
        <v>259</v>
      </c>
      <c r="B22" s="55"/>
      <c r="C22" s="283" t="s">
        <v>260</v>
      </c>
      <c r="D22" s="284"/>
      <c r="E22" s="12">
        <v>0</v>
      </c>
      <c r="F22" s="12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</row>
    <row r="23" spans="1:12" ht="15.5" thickTop="1" thickBot="1" x14ac:dyDescent="0.4">
      <c r="A23" s="57"/>
      <c r="B23" s="57"/>
      <c r="C23" s="58" t="s">
        <v>269</v>
      </c>
      <c r="D23" s="57">
        <v>71</v>
      </c>
      <c r="E23" s="59">
        <v>0</v>
      </c>
      <c r="F23" s="59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1:12" ht="15.5" thickTop="1" thickBot="1" x14ac:dyDescent="0.4">
      <c r="A24" s="73"/>
      <c r="B24" s="91"/>
      <c r="C24" s="103" t="s">
        <v>270</v>
      </c>
      <c r="D24" s="73">
        <v>71</v>
      </c>
      <c r="E24" s="76">
        <v>0</v>
      </c>
      <c r="F24" s="76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129"/>
    </row>
    <row r="25" spans="1:12" ht="15.5" thickTop="1" thickBot="1" x14ac:dyDescent="0.4">
      <c r="A25" s="54" t="s">
        <v>180</v>
      </c>
      <c r="B25" s="55"/>
      <c r="C25" s="283" t="s">
        <v>271</v>
      </c>
      <c r="D25" s="284"/>
      <c r="E25" s="12">
        <v>1661</v>
      </c>
      <c r="F25" s="12">
        <v>1939</v>
      </c>
      <c r="G25" s="56">
        <v>2400</v>
      </c>
      <c r="H25" s="56">
        <v>2400</v>
      </c>
      <c r="I25" s="56">
        <v>2400</v>
      </c>
      <c r="J25" s="56">
        <v>2400</v>
      </c>
      <c r="K25" s="56">
        <v>3375</v>
      </c>
    </row>
    <row r="26" spans="1:12" ht="15.5" thickTop="1" thickBot="1" x14ac:dyDescent="0.4">
      <c r="A26" s="176"/>
      <c r="B26" s="177"/>
      <c r="C26" s="178" t="s">
        <v>336</v>
      </c>
      <c r="D26" s="277"/>
      <c r="E26" s="180"/>
      <c r="F26" s="180"/>
      <c r="G26" s="181"/>
      <c r="H26" s="181"/>
      <c r="I26" s="181"/>
      <c r="J26" s="181"/>
      <c r="K26" s="181">
        <v>0</v>
      </c>
    </row>
    <row r="27" spans="1:12" ht="15.5" thickTop="1" thickBot="1" x14ac:dyDescent="0.4">
      <c r="A27" s="61"/>
      <c r="B27" s="85"/>
      <c r="C27" s="182" t="s">
        <v>337</v>
      </c>
      <c r="D27" s="256">
        <v>20</v>
      </c>
      <c r="E27" s="276">
        <v>0</v>
      </c>
      <c r="F27" s="71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2" ht="15.5" thickTop="1" thickBot="1" x14ac:dyDescent="0.4">
      <c r="A28" s="57"/>
      <c r="B28" s="57"/>
      <c r="C28" s="58" t="s">
        <v>272</v>
      </c>
      <c r="D28" s="217">
        <v>41</v>
      </c>
      <c r="E28" s="59">
        <v>1661</v>
      </c>
      <c r="F28" s="59">
        <f>SUM(F29+F30)</f>
        <v>1939</v>
      </c>
      <c r="G28" s="60">
        <v>2400</v>
      </c>
      <c r="H28" s="60">
        <v>2400</v>
      </c>
      <c r="I28" s="60">
        <v>2400</v>
      </c>
      <c r="J28" s="60">
        <v>2400</v>
      </c>
      <c r="K28" s="60">
        <v>3375</v>
      </c>
    </row>
    <row r="29" spans="1:12" ht="15.5" thickTop="1" thickBot="1" x14ac:dyDescent="0.4">
      <c r="A29" s="73"/>
      <c r="B29" s="73"/>
      <c r="C29" s="74" t="s">
        <v>273</v>
      </c>
      <c r="D29" s="73">
        <v>41</v>
      </c>
      <c r="E29" s="76">
        <v>0</v>
      </c>
      <c r="F29" s="76">
        <v>200</v>
      </c>
      <c r="G29" s="77">
        <v>2400</v>
      </c>
      <c r="H29" s="77">
        <v>1400</v>
      </c>
      <c r="I29" s="92">
        <v>0</v>
      </c>
      <c r="J29" s="92">
        <v>0</v>
      </c>
      <c r="K29" s="92">
        <v>0</v>
      </c>
      <c r="L29" s="129"/>
    </row>
    <row r="30" spans="1:12" ht="15.5" thickTop="1" thickBot="1" x14ac:dyDescent="0.4">
      <c r="A30" s="61"/>
      <c r="B30" s="61"/>
      <c r="C30" s="62" t="s">
        <v>274</v>
      </c>
      <c r="D30" s="61">
        <v>41</v>
      </c>
      <c r="E30" s="63">
        <v>1661</v>
      </c>
      <c r="F30" s="63">
        <v>1739</v>
      </c>
      <c r="G30" s="64">
        <v>0</v>
      </c>
      <c r="H30" s="64">
        <v>1000</v>
      </c>
      <c r="I30" s="64">
        <v>2400</v>
      </c>
      <c r="J30" s="64">
        <v>2400</v>
      </c>
      <c r="K30" s="64">
        <v>3375</v>
      </c>
    </row>
    <row r="31" spans="1:12" ht="15.5" thickTop="1" thickBot="1" x14ac:dyDescent="0.4">
      <c r="A31" s="61"/>
      <c r="B31" s="85"/>
      <c r="C31" s="86"/>
      <c r="D31" s="61"/>
      <c r="E31" s="63"/>
      <c r="F31" s="63"/>
      <c r="G31" s="64"/>
      <c r="H31" s="64"/>
      <c r="I31" s="64"/>
      <c r="J31" s="64"/>
      <c r="K31" s="64"/>
    </row>
    <row r="32" spans="1:12" ht="15" thickTop="1" x14ac:dyDescent="0.35">
      <c r="D32" s="4"/>
    </row>
  </sheetData>
  <mergeCells count="5">
    <mergeCell ref="C5:D5"/>
    <mergeCell ref="C9:D9"/>
    <mergeCell ref="C14:D14"/>
    <mergeCell ref="C22:D22"/>
    <mergeCell ref="C25:D25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8C5CE-BEAB-41EA-804A-6C1A773F7056}">
  <dimension ref="A1:L21"/>
  <sheetViews>
    <sheetView topLeftCell="A10" workbookViewId="0">
      <selection activeCell="J20" sqref="J20"/>
    </sheetView>
  </sheetViews>
  <sheetFormatPr defaultRowHeight="14.5" x14ac:dyDescent="0.35"/>
  <cols>
    <col min="6" max="7" width="13" customWidth="1"/>
    <col min="8" max="8" width="11.26953125" customWidth="1"/>
    <col min="9" max="9" width="13.26953125" customWidth="1"/>
    <col min="10" max="10" width="11.453125" customWidth="1"/>
    <col min="11" max="11" width="11.1796875" customWidth="1"/>
    <col min="12" max="12" width="11.453125" customWidth="1"/>
  </cols>
  <sheetData>
    <row r="1" spans="1:12" x14ac:dyDescent="0.35">
      <c r="A1" s="4" t="s">
        <v>290</v>
      </c>
    </row>
    <row r="2" spans="1:12" ht="15" thickBot="1" x14ac:dyDescent="0.4"/>
    <row r="3" spans="1:12" ht="15" thickTop="1" x14ac:dyDescent="0.35">
      <c r="A3" s="289"/>
      <c r="B3" s="292"/>
      <c r="C3" s="295"/>
      <c r="D3" s="292"/>
      <c r="E3" s="298"/>
      <c r="F3" s="301" t="s">
        <v>2</v>
      </c>
      <c r="G3" s="134"/>
      <c r="H3" s="134"/>
      <c r="I3" s="301" t="s">
        <v>289</v>
      </c>
      <c r="J3" s="301" t="s">
        <v>3</v>
      </c>
      <c r="K3" s="301" t="s">
        <v>4</v>
      </c>
      <c r="L3" s="301" t="s">
        <v>80</v>
      </c>
    </row>
    <row r="4" spans="1:12" ht="42" x14ac:dyDescent="0.35">
      <c r="A4" s="290"/>
      <c r="B4" s="293"/>
      <c r="C4" s="296"/>
      <c r="D4" s="293"/>
      <c r="E4" s="299"/>
      <c r="F4" s="302"/>
      <c r="G4" s="135" t="s">
        <v>77</v>
      </c>
      <c r="H4" s="135" t="s">
        <v>243</v>
      </c>
      <c r="I4" s="302"/>
      <c r="J4" s="302"/>
      <c r="K4" s="302"/>
      <c r="L4" s="302"/>
    </row>
    <row r="5" spans="1:12" ht="15" thickBot="1" x14ac:dyDescent="0.4">
      <c r="A5" s="291"/>
      <c r="B5" s="294"/>
      <c r="C5" s="297"/>
      <c r="D5" s="294"/>
      <c r="E5" s="300"/>
      <c r="F5" s="303"/>
      <c r="G5" s="136"/>
      <c r="H5" s="136"/>
      <c r="I5" s="303"/>
      <c r="J5" s="303"/>
      <c r="K5" s="303"/>
      <c r="L5" s="303"/>
    </row>
    <row r="6" spans="1:12" ht="15.5" thickTop="1" thickBot="1" x14ac:dyDescent="0.4">
      <c r="A6" s="137" t="s">
        <v>276</v>
      </c>
      <c r="B6" s="138"/>
      <c r="C6" s="138"/>
      <c r="D6" s="138"/>
      <c r="E6" s="139"/>
      <c r="F6" s="140"/>
      <c r="G6" s="140"/>
      <c r="H6" s="153"/>
      <c r="I6" s="153"/>
      <c r="J6" s="140"/>
      <c r="K6" s="140"/>
      <c r="L6" s="140"/>
    </row>
    <row r="7" spans="1:12" ht="15.5" thickTop="1" thickBot="1" x14ac:dyDescent="0.4">
      <c r="A7" s="141" t="s">
        <v>277</v>
      </c>
      <c r="B7" s="142"/>
      <c r="C7" s="142"/>
      <c r="D7" s="142"/>
      <c r="E7" s="143"/>
      <c r="F7" s="144">
        <v>101437.62</v>
      </c>
      <c r="G7" s="144">
        <v>101493.96</v>
      </c>
      <c r="H7" s="144">
        <v>102255</v>
      </c>
      <c r="I7" s="144">
        <v>118785</v>
      </c>
      <c r="J7" s="144">
        <v>111405</v>
      </c>
      <c r="K7" s="144">
        <v>110995</v>
      </c>
      <c r="L7" s="144">
        <v>111995</v>
      </c>
    </row>
    <row r="8" spans="1:12" ht="15.5" thickTop="1" thickBot="1" x14ac:dyDescent="0.4">
      <c r="A8" s="141" t="s">
        <v>278</v>
      </c>
      <c r="B8" s="142"/>
      <c r="C8" s="142"/>
      <c r="D8" s="142"/>
      <c r="E8" s="143"/>
      <c r="F8" s="144">
        <v>0</v>
      </c>
      <c r="G8" s="144">
        <v>0</v>
      </c>
      <c r="H8" s="144">
        <v>18000</v>
      </c>
      <c r="I8" s="144">
        <v>18000</v>
      </c>
      <c r="J8" s="144">
        <v>18000</v>
      </c>
      <c r="K8" s="144">
        <v>0</v>
      </c>
      <c r="L8" s="144">
        <v>0</v>
      </c>
    </row>
    <row r="9" spans="1:12" ht="15.5" thickTop="1" thickBot="1" x14ac:dyDescent="0.4">
      <c r="A9" s="145" t="s">
        <v>279</v>
      </c>
      <c r="B9" s="146"/>
      <c r="C9" s="146"/>
      <c r="D9" s="146"/>
      <c r="E9" s="147"/>
      <c r="F9" s="148">
        <v>101437.62</v>
      </c>
      <c r="G9" s="148">
        <v>101493.96</v>
      </c>
      <c r="H9" s="148">
        <v>120255</v>
      </c>
      <c r="I9" s="148">
        <f>SUM(I7+I8)</f>
        <v>136785</v>
      </c>
      <c r="J9" s="148">
        <f>SUM(J7+J8)</f>
        <v>129405</v>
      </c>
      <c r="K9" s="148">
        <v>110995</v>
      </c>
      <c r="L9" s="148">
        <v>111995</v>
      </c>
    </row>
    <row r="10" spans="1:12" ht="15.5" thickTop="1" thickBot="1" x14ac:dyDescent="0.4">
      <c r="A10" s="141" t="s">
        <v>280</v>
      </c>
      <c r="B10" s="142"/>
      <c r="C10" s="142"/>
      <c r="D10" s="142"/>
      <c r="E10" s="143"/>
      <c r="F10" s="144">
        <v>3927.44</v>
      </c>
      <c r="G10" s="144">
        <v>8714.02</v>
      </c>
      <c r="H10" s="144">
        <v>990</v>
      </c>
      <c r="I10" s="144">
        <v>0</v>
      </c>
      <c r="J10" s="144">
        <v>0</v>
      </c>
      <c r="K10" s="144">
        <v>0</v>
      </c>
      <c r="L10" s="144">
        <v>0</v>
      </c>
    </row>
    <row r="11" spans="1:12" ht="15.5" thickTop="1" thickBot="1" x14ac:dyDescent="0.4">
      <c r="A11" s="149" t="s">
        <v>281</v>
      </c>
      <c r="B11" s="150"/>
      <c r="C11" s="150"/>
      <c r="D11" s="150"/>
      <c r="E11" s="151"/>
      <c r="F11" s="152">
        <f>F9+F10</f>
        <v>105365.06</v>
      </c>
      <c r="G11" s="152">
        <f>SUM(G9+G10)</f>
        <v>110207.98000000001</v>
      </c>
      <c r="H11" s="152">
        <v>121245</v>
      </c>
      <c r="I11" s="152">
        <v>136785</v>
      </c>
      <c r="J11" s="152">
        <v>129405</v>
      </c>
      <c r="K11" s="152">
        <v>110995</v>
      </c>
      <c r="L11" s="152">
        <v>111995</v>
      </c>
    </row>
    <row r="12" spans="1:12" ht="15.5" thickTop="1" thickBot="1" x14ac:dyDescent="0.4">
      <c r="A12" s="137" t="s">
        <v>282</v>
      </c>
      <c r="B12" s="138"/>
      <c r="C12" s="138"/>
      <c r="D12" s="138"/>
      <c r="E12" s="139"/>
      <c r="F12" s="153"/>
      <c r="G12" s="153"/>
      <c r="H12" s="153"/>
      <c r="I12" s="153"/>
      <c r="J12" s="153"/>
      <c r="K12" s="153"/>
      <c r="L12" s="153"/>
    </row>
    <row r="13" spans="1:12" ht="15.5" thickTop="1" thickBot="1" x14ac:dyDescent="0.4">
      <c r="A13" s="141" t="s">
        <v>283</v>
      </c>
      <c r="B13" s="142"/>
      <c r="C13" s="142"/>
      <c r="D13" s="142"/>
      <c r="E13" s="143"/>
      <c r="F13" s="144">
        <v>103704.06000000001</v>
      </c>
      <c r="G13" s="144">
        <v>108805.35</v>
      </c>
      <c r="H13" s="144">
        <v>100845</v>
      </c>
      <c r="I13" s="144">
        <v>116385</v>
      </c>
      <c r="J13" s="144">
        <v>107005</v>
      </c>
      <c r="K13" s="144">
        <v>108595</v>
      </c>
      <c r="L13" s="144">
        <v>108620</v>
      </c>
    </row>
    <row r="14" spans="1:12" ht="15.5" thickTop="1" thickBot="1" x14ac:dyDescent="0.4">
      <c r="A14" s="141" t="s">
        <v>284</v>
      </c>
      <c r="B14" s="142"/>
      <c r="C14" s="142"/>
      <c r="D14" s="142"/>
      <c r="E14" s="143"/>
      <c r="F14" s="144">
        <v>0</v>
      </c>
      <c r="G14" s="144">
        <v>763.4</v>
      </c>
      <c r="H14" s="144">
        <v>18000</v>
      </c>
      <c r="I14" s="144">
        <v>18000</v>
      </c>
      <c r="J14" s="144">
        <v>20000</v>
      </c>
      <c r="K14" s="144">
        <v>0</v>
      </c>
      <c r="L14" s="144">
        <v>0</v>
      </c>
    </row>
    <row r="15" spans="1:12" ht="15.5" thickTop="1" thickBot="1" x14ac:dyDescent="0.4">
      <c r="A15" s="141" t="s">
        <v>285</v>
      </c>
      <c r="B15" s="142"/>
      <c r="C15" s="142"/>
      <c r="D15" s="142"/>
      <c r="E15" s="143"/>
      <c r="F15" s="144">
        <v>1661</v>
      </c>
      <c r="G15" s="144">
        <v>1939</v>
      </c>
      <c r="H15" s="144">
        <v>2400</v>
      </c>
      <c r="I15" s="144">
        <v>2400</v>
      </c>
      <c r="J15" s="144">
        <v>2400</v>
      </c>
      <c r="K15" s="144">
        <v>2400</v>
      </c>
      <c r="L15" s="144">
        <v>3375</v>
      </c>
    </row>
    <row r="16" spans="1:12" ht="15.5" thickTop="1" thickBot="1" x14ac:dyDescent="0.4">
      <c r="A16" s="145" t="s">
        <v>286</v>
      </c>
      <c r="B16" s="146"/>
      <c r="C16" s="146"/>
      <c r="D16" s="146"/>
      <c r="E16" s="147"/>
      <c r="F16" s="148">
        <f>F13+F15</f>
        <v>105365.06000000001</v>
      </c>
      <c r="G16" s="148">
        <f>SUM(G13:G15)</f>
        <v>111507.75</v>
      </c>
      <c r="H16" s="148">
        <v>121245</v>
      </c>
      <c r="I16" s="148">
        <f>SUM(I13:I15)</f>
        <v>136785</v>
      </c>
      <c r="J16" s="148">
        <f>SUM(J13:J15)</f>
        <v>129405</v>
      </c>
      <c r="K16" s="148">
        <f>SUM(K13:K15)</f>
        <v>110995</v>
      </c>
      <c r="L16" s="148">
        <f>SUM(L13:L15)</f>
        <v>111995</v>
      </c>
    </row>
    <row r="17" spans="1:12" ht="15.5" thickTop="1" thickBot="1" x14ac:dyDescent="0.4">
      <c r="A17" s="154" t="s">
        <v>287</v>
      </c>
      <c r="B17" s="155"/>
      <c r="C17" s="155"/>
      <c r="D17" s="155"/>
      <c r="E17" s="156"/>
      <c r="F17" s="157"/>
      <c r="G17" s="157"/>
      <c r="H17" s="157"/>
      <c r="I17" s="157"/>
      <c r="J17" s="157"/>
      <c r="K17" s="157"/>
      <c r="L17" s="157"/>
    </row>
    <row r="18" spans="1:12" ht="15.5" thickTop="1" thickBot="1" x14ac:dyDescent="0.4">
      <c r="A18" s="158" t="s">
        <v>276</v>
      </c>
      <c r="B18" s="159"/>
      <c r="C18" s="159"/>
      <c r="D18" s="159"/>
      <c r="E18" s="160"/>
      <c r="F18" s="161">
        <v>105365.06</v>
      </c>
      <c r="G18" s="161">
        <v>110207.98</v>
      </c>
      <c r="H18" s="161">
        <v>121245</v>
      </c>
      <c r="I18" s="161">
        <v>136785</v>
      </c>
      <c r="J18" s="161">
        <v>129405</v>
      </c>
      <c r="K18" s="161">
        <v>110995</v>
      </c>
      <c r="L18" s="161">
        <v>111995</v>
      </c>
    </row>
    <row r="19" spans="1:12" ht="15.5" thickTop="1" thickBot="1" x14ac:dyDescent="0.4">
      <c r="A19" s="162" t="s">
        <v>282</v>
      </c>
      <c r="B19" s="163"/>
      <c r="C19" s="163"/>
      <c r="D19" s="163"/>
      <c r="E19" s="164"/>
      <c r="F19" s="165">
        <v>105365.06</v>
      </c>
      <c r="G19" s="165">
        <v>111507.75</v>
      </c>
      <c r="H19" s="165">
        <v>121245</v>
      </c>
      <c r="I19" s="165">
        <v>136785</v>
      </c>
      <c r="J19" s="165">
        <v>129405</v>
      </c>
      <c r="K19" s="165">
        <v>110995</v>
      </c>
      <c r="L19" s="165">
        <v>111995</v>
      </c>
    </row>
    <row r="20" spans="1:12" ht="16.5" thickTop="1" thickBot="1" x14ac:dyDescent="0.4">
      <c r="A20" s="166" t="s">
        <v>288</v>
      </c>
      <c r="B20" s="167"/>
      <c r="C20" s="167"/>
      <c r="D20" s="167"/>
      <c r="E20" s="168"/>
      <c r="F20" s="169">
        <v>0</v>
      </c>
      <c r="G20" s="169">
        <v>1299.77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</row>
    <row r="21" spans="1:12" ht="15" thickTop="1" x14ac:dyDescent="0.35"/>
  </sheetData>
  <mergeCells count="10">
    <mergeCell ref="F3:F5"/>
    <mergeCell ref="I3:I5"/>
    <mergeCell ref="J3:J5"/>
    <mergeCell ref="K3:K5"/>
    <mergeCell ref="L3: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Bežné príjmy</vt:lpstr>
      <vt:lpstr>Bežné výdavky</vt:lpstr>
      <vt:lpstr>Kapitálové príjmy</vt:lpstr>
      <vt:lpstr>Kapitálové výdavky</vt:lpstr>
      <vt:lpstr>Sumarizácia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</dc:creator>
  <cp:lastModifiedBy>obeck</cp:lastModifiedBy>
  <cp:lastPrinted>2021-12-09T15:55:51Z</cp:lastPrinted>
  <dcterms:created xsi:type="dcterms:W3CDTF">2021-11-04T15:58:53Z</dcterms:created>
  <dcterms:modified xsi:type="dcterms:W3CDTF">2022-01-22T16:26:12Z</dcterms:modified>
</cp:coreProperties>
</file>